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24226"/>
  <mc:AlternateContent xmlns:mc="http://schemas.openxmlformats.org/markup-compatibility/2006">
    <mc:Choice Requires="x15">
      <x15ac:absPath xmlns:x15ac="http://schemas.microsoft.com/office/spreadsheetml/2010/11/ac" url="C:\Users\bhckuma-001\Desktop\"/>
    </mc:Choice>
  </mc:AlternateContent>
  <xr:revisionPtr revIDLastSave="0" documentId="8_{C807B310-3B98-4AA0-A925-D5B06DD2B09B}" xr6:coauthVersionLast="45" xr6:coauthVersionMax="45" xr10:uidLastSave="{00000000-0000-0000-0000-000000000000}"/>
  <bookViews>
    <workbookView xWindow="2340" yWindow="600" windowWidth="19275" windowHeight="15600" tabRatio="768" xr2:uid="{00000000-000D-0000-FFFF-FFFF00000000}"/>
  </bookViews>
  <sheets>
    <sheet name="表 " sheetId="60" r:id="rId1"/>
    <sheet name="目次 " sheetId="59" r:id="rId2"/>
    <sheet name="1.1~1.4書類 " sheetId="58" r:id="rId3"/>
    <sheet name="1.5固定荷重表" sheetId="61" r:id="rId4"/>
    <sheet name="1.6書類  " sheetId="65" r:id="rId5"/>
    <sheet name="1.9総合所見" sheetId="62" r:id="rId6"/>
    <sheet name="2.1荷重表示" sheetId="57" r:id="rId7"/>
    <sheet name="2.2部材の検討" sheetId="63" r:id="rId8"/>
    <sheet name="2.5補足検討" sheetId="64" r:id="rId9"/>
    <sheet name="データ" sheetId="66" state="hidden" r:id="rId10"/>
  </sheets>
  <definedNames>
    <definedName name="_xlnm._FilterDatabase" localSheetId="3" hidden="1">'1.5固定荷重表'!$A$3:$AD$45</definedName>
    <definedName name="_xlnm.Print_Area" localSheetId="2">'1.1~1.4書類 '!$A$1:$S$168</definedName>
    <definedName name="_xlnm.Print_Area" localSheetId="3">'1.5固定荷重表'!$A$1:$AD$83</definedName>
    <definedName name="_xlnm.Print_Area" localSheetId="4">'1.6書類  '!$A$1:$S$138</definedName>
    <definedName name="_xlnm.Print_Area" localSheetId="5">'1.9総合所見'!$A$1:$L$53</definedName>
    <definedName name="_xlnm.Print_Area" localSheetId="6">'2.1荷重表示'!$A$2:$P$41</definedName>
    <definedName name="_xlnm.Print_Area" localSheetId="7">'2.2部材の検討'!$B$1:$W$231</definedName>
    <definedName name="_xlnm.Print_Area" localSheetId="8">'2.5補足検討'!#REF!</definedName>
    <definedName name="_xlnm.Print_Area" localSheetId="0">'表 '!$A$1:$I$51</definedName>
    <definedName name="_xlnm.Print_Area" localSheetId="1">'目次 '!$A$1:$G$33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5" i="57" l="1"/>
  <c r="J29" i="57" s="1"/>
  <c r="J36" i="57" s="1"/>
  <c r="E42" i="64" l="1"/>
  <c r="E41" i="64"/>
  <c r="E19" i="64"/>
  <c r="E30" i="64" s="1"/>
  <c r="E31" i="64" s="1"/>
  <c r="J24" i="57"/>
  <c r="J23" i="57"/>
  <c r="J22" i="57"/>
  <c r="J21" i="57"/>
  <c r="J20" i="57"/>
  <c r="J19" i="57"/>
  <c r="N19" i="57"/>
  <c r="N18" i="57"/>
  <c r="N17" i="57"/>
  <c r="N16" i="57"/>
  <c r="N15" i="57"/>
  <c r="N14" i="57"/>
  <c r="N13" i="57"/>
  <c r="N11" i="57"/>
  <c r="N9" i="57"/>
  <c r="N8" i="57"/>
  <c r="N7" i="57"/>
  <c r="N6" i="57"/>
  <c r="J30" i="57" l="1"/>
  <c r="J37" i="57" s="1"/>
  <c r="J28" i="57"/>
  <c r="J35" i="57" s="1"/>
  <c r="S155" i="63"/>
  <c r="J31" i="57" l="1"/>
  <c r="J38" i="57" s="1"/>
  <c r="Q28" i="65"/>
  <c r="Q25" i="65"/>
  <c r="Q24" i="65"/>
  <c r="Q30" i="65"/>
  <c r="Q32" i="65"/>
  <c r="Q31" i="65"/>
  <c r="H44" i="62"/>
  <c r="F34" i="62"/>
  <c r="F33" i="62"/>
  <c r="F28" i="62"/>
  <c r="F27" i="62"/>
  <c r="J34" i="62"/>
  <c r="J33" i="62"/>
  <c r="J28" i="62"/>
  <c r="J27" i="62"/>
  <c r="Y19" i="61" l="1"/>
  <c r="Y15" i="61"/>
  <c r="X15" i="61"/>
  <c r="X19" i="61"/>
  <c r="J201" i="63"/>
  <c r="J203" i="63"/>
  <c r="J205" i="63"/>
  <c r="J207" i="63"/>
  <c r="J209" i="63"/>
  <c r="J211" i="63"/>
  <c r="J213" i="63"/>
  <c r="J215" i="63"/>
  <c r="J217" i="63"/>
  <c r="J219" i="63"/>
  <c r="J221" i="63"/>
  <c r="J223" i="63"/>
  <c r="J225" i="63"/>
  <c r="J227" i="63"/>
  <c r="J229" i="63"/>
  <c r="J231" i="63"/>
  <c r="J199" i="63"/>
  <c r="J182" i="63"/>
  <c r="J184" i="63"/>
  <c r="J186" i="63"/>
  <c r="J188" i="63"/>
  <c r="J190" i="63"/>
  <c r="J192" i="63"/>
  <c r="J168" i="63"/>
  <c r="J158" i="63"/>
  <c r="J160" i="63"/>
  <c r="J162" i="63"/>
  <c r="J164" i="63"/>
  <c r="J166" i="63"/>
  <c r="J170" i="63"/>
  <c r="J172" i="63"/>
  <c r="J174" i="63"/>
  <c r="J176" i="63"/>
  <c r="J178" i="63"/>
  <c r="J180" i="63"/>
  <c r="J156" i="63"/>
  <c r="O212" i="63" l="1"/>
  <c r="O213" i="63"/>
  <c r="O214" i="63"/>
  <c r="O215" i="63"/>
  <c r="O216" i="63"/>
  <c r="O217" i="63"/>
  <c r="O218" i="63"/>
  <c r="O219" i="63"/>
  <c r="O220" i="63"/>
  <c r="O221" i="63"/>
  <c r="O222" i="63"/>
  <c r="O223" i="63"/>
  <c r="O224" i="63"/>
  <c r="O225" i="63"/>
  <c r="O226" i="63"/>
  <c r="O227" i="63"/>
  <c r="O228" i="63"/>
  <c r="O229" i="63"/>
  <c r="O230" i="63"/>
  <c r="O231" i="63"/>
  <c r="O177" i="63"/>
  <c r="O178" i="63"/>
  <c r="O179" i="63"/>
  <c r="O180" i="63"/>
  <c r="O181" i="63"/>
  <c r="O182" i="63"/>
  <c r="O183" i="63"/>
  <c r="O184" i="63"/>
  <c r="O185" i="63"/>
  <c r="O186" i="63"/>
  <c r="O187" i="63"/>
  <c r="O188" i="63"/>
  <c r="O189" i="63"/>
  <c r="O190" i="63"/>
  <c r="O191" i="63"/>
  <c r="O192" i="63"/>
  <c r="Q215" i="63" l="1"/>
  <c r="Q216" i="63"/>
  <c r="Q217" i="63"/>
  <c r="Q218" i="63"/>
  <c r="Q219" i="63"/>
  <c r="Q220" i="63"/>
  <c r="Q221" i="63"/>
  <c r="Q222" i="63"/>
  <c r="Q223" i="63"/>
  <c r="Q224" i="63"/>
  <c r="Q225" i="63"/>
  <c r="Q226" i="63"/>
  <c r="Q227" i="63"/>
  <c r="Q228" i="63"/>
  <c r="Q229" i="63"/>
  <c r="Q230" i="63"/>
  <c r="Q231" i="63"/>
  <c r="Q199" i="63"/>
  <c r="Q200" i="63"/>
  <c r="Q201" i="63"/>
  <c r="Q202" i="63"/>
  <c r="Q203" i="63"/>
  <c r="Q204" i="63"/>
  <c r="Q205" i="63"/>
  <c r="Q206" i="63"/>
  <c r="Q207" i="63"/>
  <c r="Q208" i="63"/>
  <c r="Q209" i="63"/>
  <c r="Q210" i="63"/>
  <c r="Q211" i="63"/>
  <c r="Q212" i="63"/>
  <c r="Q213" i="63"/>
  <c r="Q214" i="63"/>
  <c r="Q198" i="63"/>
  <c r="Q175" i="63"/>
  <c r="Q176" i="63"/>
  <c r="Q177" i="63"/>
  <c r="Q178" i="63"/>
  <c r="Q179" i="63"/>
  <c r="Q180" i="63"/>
  <c r="Q181" i="63"/>
  <c r="Q182" i="63"/>
  <c r="Q183" i="63"/>
  <c r="Q184" i="63"/>
  <c r="Q185" i="63"/>
  <c r="Q186" i="63"/>
  <c r="Q187" i="63"/>
  <c r="Q188" i="63"/>
  <c r="Q189" i="63"/>
  <c r="Q190" i="63"/>
  <c r="Q191" i="63"/>
  <c r="Q192" i="63"/>
  <c r="Q156" i="63"/>
  <c r="Q157" i="63"/>
  <c r="Q158" i="63"/>
  <c r="Q159" i="63"/>
  <c r="Q160" i="63"/>
  <c r="Q161" i="63"/>
  <c r="Q162" i="63"/>
  <c r="Q163" i="63"/>
  <c r="Q164" i="63"/>
  <c r="Q165" i="63"/>
  <c r="Q166" i="63"/>
  <c r="Q167" i="63"/>
  <c r="Q168" i="63"/>
  <c r="Q169" i="63"/>
  <c r="Q170" i="63"/>
  <c r="Q171" i="63"/>
  <c r="Q172" i="63"/>
  <c r="Q173" i="63"/>
  <c r="Q174" i="63"/>
  <c r="Q155" i="63"/>
  <c r="M160" i="58" l="1"/>
  <c r="M161" i="58"/>
  <c r="M162" i="58"/>
  <c r="M163" i="58"/>
  <c r="M164" i="58"/>
  <c r="M165" i="58"/>
  <c r="M166" i="58"/>
  <c r="M167" i="58"/>
  <c r="J160" i="58"/>
  <c r="J161" i="58"/>
  <c r="J162" i="58"/>
  <c r="J163" i="58"/>
  <c r="J164" i="58"/>
  <c r="J165" i="58"/>
  <c r="J166" i="58"/>
  <c r="J167" i="58"/>
  <c r="F160" i="58"/>
  <c r="F161" i="58"/>
  <c r="F162" i="58"/>
  <c r="F163" i="58"/>
  <c r="F164" i="58"/>
  <c r="F165" i="58"/>
  <c r="F166" i="58"/>
  <c r="F167" i="58"/>
  <c r="F159" i="58"/>
  <c r="T37" i="63" l="1"/>
  <c r="M159" i="58" l="1"/>
  <c r="J159" i="58"/>
  <c r="T9" i="63" l="1"/>
  <c r="V218" i="63" l="1"/>
  <c r="V220" i="63"/>
  <c r="V222" i="63"/>
  <c r="V224" i="63"/>
  <c r="V226" i="63"/>
  <c r="V228" i="63"/>
  <c r="V230" i="63"/>
  <c r="V212" i="63"/>
  <c r="V214" i="63"/>
  <c r="V216" i="63"/>
  <c r="S220" i="63"/>
  <c r="S221" i="63"/>
  <c r="S222" i="63"/>
  <c r="S223" i="63"/>
  <c r="S224" i="63"/>
  <c r="S225" i="63"/>
  <c r="S226" i="63"/>
  <c r="S227" i="63"/>
  <c r="S228" i="63"/>
  <c r="S229" i="63"/>
  <c r="S230" i="63"/>
  <c r="S231" i="63"/>
  <c r="S199" i="63"/>
  <c r="S200" i="63"/>
  <c r="S201" i="63"/>
  <c r="S202" i="63"/>
  <c r="S203" i="63"/>
  <c r="S204" i="63"/>
  <c r="S205" i="63"/>
  <c r="S206" i="63"/>
  <c r="S207" i="63"/>
  <c r="S208" i="63"/>
  <c r="S209" i="63"/>
  <c r="S210" i="63"/>
  <c r="S211" i="63"/>
  <c r="S212" i="63"/>
  <c r="S213" i="63"/>
  <c r="S214" i="63"/>
  <c r="S215" i="63"/>
  <c r="S216" i="63"/>
  <c r="S217" i="63"/>
  <c r="S218" i="63"/>
  <c r="S219" i="63"/>
  <c r="S198" i="63"/>
  <c r="V191" i="63"/>
  <c r="V177" i="63"/>
  <c r="V179" i="63"/>
  <c r="V181" i="63"/>
  <c r="V183" i="63"/>
  <c r="V185" i="63"/>
  <c r="V187" i="63"/>
  <c r="V189" i="63"/>
  <c r="S156" i="63"/>
  <c r="S157" i="63"/>
  <c r="S158" i="63"/>
  <c r="S159" i="63"/>
  <c r="S160" i="63"/>
  <c r="S161" i="63"/>
  <c r="S162" i="63"/>
  <c r="S163" i="63"/>
  <c r="S164" i="63"/>
  <c r="S165" i="63"/>
  <c r="S166" i="63"/>
  <c r="S167" i="63"/>
  <c r="S168" i="63"/>
  <c r="S169" i="63"/>
  <c r="S170" i="63"/>
  <c r="S171" i="63"/>
  <c r="S172" i="63"/>
  <c r="S173" i="63"/>
  <c r="S174" i="63"/>
  <c r="S175" i="63"/>
  <c r="S176" i="63"/>
  <c r="S177" i="63"/>
  <c r="S178" i="63"/>
  <c r="S179" i="63"/>
  <c r="S180" i="63"/>
  <c r="S181" i="63"/>
  <c r="S182" i="63"/>
  <c r="S183" i="63"/>
  <c r="S184" i="63"/>
  <c r="S185" i="63"/>
  <c r="S186" i="63"/>
  <c r="S187" i="63"/>
  <c r="S188" i="63"/>
  <c r="S189" i="63"/>
  <c r="S190" i="63"/>
  <c r="S191" i="63"/>
  <c r="S192" i="63"/>
  <c r="P177" i="63"/>
  <c r="P178" i="63"/>
  <c r="P179" i="63"/>
  <c r="P180" i="63"/>
  <c r="P181" i="63"/>
  <c r="P182" i="63"/>
  <c r="P183" i="63"/>
  <c r="P184" i="63"/>
  <c r="P185" i="63"/>
  <c r="P186" i="63"/>
  <c r="P187" i="63"/>
  <c r="P188" i="63"/>
  <c r="P189" i="63"/>
  <c r="P190" i="63"/>
  <c r="P191" i="63"/>
  <c r="P192" i="63"/>
  <c r="P212" i="63"/>
  <c r="P213" i="63"/>
  <c r="P214" i="63"/>
  <c r="P215" i="63"/>
  <c r="P216" i="63"/>
  <c r="P217" i="63"/>
  <c r="P218" i="63"/>
  <c r="P219" i="63"/>
  <c r="P220" i="63"/>
  <c r="P221" i="63"/>
  <c r="P222" i="63"/>
  <c r="P223" i="63"/>
  <c r="P224" i="63"/>
  <c r="P225" i="63"/>
  <c r="P226" i="63"/>
  <c r="P227" i="63"/>
  <c r="P228" i="63"/>
  <c r="P229" i="63"/>
  <c r="P230" i="63"/>
  <c r="P231" i="63"/>
  <c r="L200" i="63"/>
  <c r="L202" i="63"/>
  <c r="L204" i="63"/>
  <c r="L206" i="63"/>
  <c r="L208" i="63"/>
  <c r="L210" i="63"/>
  <c r="L212" i="63"/>
  <c r="L214" i="63"/>
  <c r="L216" i="63"/>
  <c r="L218" i="63"/>
  <c r="L220" i="63"/>
  <c r="L222" i="63"/>
  <c r="L224" i="63"/>
  <c r="L226" i="63"/>
  <c r="L228" i="63"/>
  <c r="L230" i="63"/>
  <c r="L198" i="63"/>
  <c r="L157" i="63"/>
  <c r="L159" i="63"/>
  <c r="L161" i="63"/>
  <c r="L163" i="63"/>
  <c r="L165" i="63"/>
  <c r="L167" i="63"/>
  <c r="L169" i="63"/>
  <c r="L171" i="63"/>
  <c r="L173" i="63"/>
  <c r="L175" i="63"/>
  <c r="L177" i="63"/>
  <c r="L179" i="63"/>
  <c r="L181" i="63"/>
  <c r="L183" i="63"/>
  <c r="L185" i="63"/>
  <c r="L187" i="63"/>
  <c r="L189" i="63"/>
  <c r="L191" i="63"/>
  <c r="L155" i="63"/>
  <c r="I212" i="63"/>
  <c r="I213" i="63"/>
  <c r="I214" i="63"/>
  <c r="I215" i="63"/>
  <c r="I216" i="63"/>
  <c r="I217" i="63"/>
  <c r="I218" i="63"/>
  <c r="I219" i="63"/>
  <c r="I220" i="63"/>
  <c r="I221" i="63"/>
  <c r="I222" i="63"/>
  <c r="I223" i="63"/>
  <c r="I224" i="63"/>
  <c r="I225" i="63"/>
  <c r="I226" i="63"/>
  <c r="I227" i="63"/>
  <c r="I228" i="63"/>
  <c r="I229" i="63"/>
  <c r="I230" i="63"/>
  <c r="I231" i="63"/>
  <c r="I177" i="63"/>
  <c r="I178" i="63"/>
  <c r="I179" i="63"/>
  <c r="I180" i="63"/>
  <c r="I181" i="63"/>
  <c r="I182" i="63"/>
  <c r="I183" i="63"/>
  <c r="I184" i="63"/>
  <c r="I185" i="63"/>
  <c r="I186" i="63"/>
  <c r="I187" i="63"/>
  <c r="I188" i="63"/>
  <c r="I189" i="63"/>
  <c r="I190" i="63"/>
  <c r="I191" i="63"/>
  <c r="I192" i="63"/>
  <c r="H212" i="63"/>
  <c r="H213" i="63"/>
  <c r="H214" i="63"/>
  <c r="H215" i="63"/>
  <c r="H216" i="63"/>
  <c r="H217" i="63"/>
  <c r="H218" i="63"/>
  <c r="H219" i="63"/>
  <c r="H220" i="63"/>
  <c r="H221" i="63"/>
  <c r="H222" i="63"/>
  <c r="H223" i="63"/>
  <c r="H224" i="63"/>
  <c r="H225" i="63"/>
  <c r="H226" i="63"/>
  <c r="H227" i="63"/>
  <c r="H228" i="63"/>
  <c r="H229" i="63"/>
  <c r="H230" i="63"/>
  <c r="H231" i="63"/>
  <c r="H177" i="63"/>
  <c r="H178" i="63"/>
  <c r="H179" i="63"/>
  <c r="H180" i="63"/>
  <c r="H181" i="63"/>
  <c r="H182" i="63"/>
  <c r="H183" i="63"/>
  <c r="H184" i="63"/>
  <c r="H185" i="63"/>
  <c r="H186" i="63"/>
  <c r="H187" i="63"/>
  <c r="H188" i="63"/>
  <c r="H189" i="63"/>
  <c r="H190" i="63"/>
  <c r="H191" i="63"/>
  <c r="H192" i="63"/>
  <c r="G200" i="63"/>
  <c r="G201" i="63"/>
  <c r="G202" i="63"/>
  <c r="G203" i="63"/>
  <c r="G204" i="63"/>
  <c r="G205" i="63"/>
  <c r="G206" i="63"/>
  <c r="G207" i="63"/>
  <c r="G208" i="63"/>
  <c r="G209" i="63"/>
  <c r="G210" i="63"/>
  <c r="G211" i="63"/>
  <c r="G212" i="63"/>
  <c r="G213" i="63"/>
  <c r="G214" i="63"/>
  <c r="G215" i="63"/>
  <c r="G216" i="63"/>
  <c r="G217" i="63"/>
  <c r="G218" i="63"/>
  <c r="G219" i="63"/>
  <c r="G220" i="63"/>
  <c r="G221" i="63"/>
  <c r="G222" i="63"/>
  <c r="G223" i="63"/>
  <c r="G224" i="63"/>
  <c r="G225" i="63"/>
  <c r="G226" i="63"/>
  <c r="G227" i="63"/>
  <c r="G228" i="63"/>
  <c r="G229" i="63"/>
  <c r="G230" i="63"/>
  <c r="G231" i="63"/>
  <c r="G199" i="63"/>
  <c r="G157" i="63"/>
  <c r="G158" i="63"/>
  <c r="G159" i="63"/>
  <c r="G160" i="63"/>
  <c r="G161" i="63"/>
  <c r="G162" i="63"/>
  <c r="G163" i="63"/>
  <c r="G164" i="63"/>
  <c r="G165" i="63"/>
  <c r="G166" i="63"/>
  <c r="G167" i="63"/>
  <c r="G168" i="63"/>
  <c r="G169" i="63"/>
  <c r="G170" i="63"/>
  <c r="G171" i="63"/>
  <c r="G172" i="63"/>
  <c r="G173" i="63"/>
  <c r="G174" i="63"/>
  <c r="G175" i="63"/>
  <c r="G176" i="63"/>
  <c r="G177" i="63"/>
  <c r="G178" i="63"/>
  <c r="G179" i="63"/>
  <c r="G180" i="63"/>
  <c r="G181" i="63"/>
  <c r="G182" i="63"/>
  <c r="G183" i="63"/>
  <c r="G184" i="63"/>
  <c r="G185" i="63"/>
  <c r="G186" i="63"/>
  <c r="G187" i="63"/>
  <c r="G188" i="63"/>
  <c r="G189" i="63"/>
  <c r="G190" i="63"/>
  <c r="G191" i="63"/>
  <c r="G192" i="63"/>
  <c r="G156" i="63"/>
  <c r="G198" i="63"/>
  <c r="G155" i="63"/>
  <c r="V76" i="63"/>
  <c r="V78" i="63"/>
  <c r="V79" i="63"/>
  <c r="V80" i="63"/>
  <c r="V81" i="63"/>
  <c r="V82" i="63"/>
  <c r="V83" i="63"/>
  <c r="V84" i="63"/>
  <c r="V85" i="63"/>
  <c r="V86" i="63"/>
  <c r="V87" i="63"/>
  <c r="V88" i="63"/>
  <c r="V75" i="63"/>
  <c r="S49" i="63"/>
  <c r="S50" i="63"/>
  <c r="S51" i="63"/>
  <c r="S52" i="63"/>
  <c r="S53" i="63"/>
  <c r="S48" i="63"/>
  <c r="T38" i="63"/>
  <c r="T39" i="63"/>
  <c r="V28" i="63"/>
  <c r="V29" i="63"/>
  <c r="V30" i="63"/>
  <c r="V27" i="63"/>
  <c r="V19" i="63"/>
  <c r="V20" i="63"/>
  <c r="V18" i="63"/>
  <c r="T10" i="63"/>
  <c r="T11" i="63"/>
  <c r="P98" i="63"/>
  <c r="S98" i="63" s="1"/>
  <c r="Q98" i="63"/>
  <c r="R98" i="63"/>
  <c r="T98" i="63"/>
  <c r="P99" i="63"/>
  <c r="S99" i="63" s="1"/>
  <c r="Q99" i="63"/>
  <c r="T99" i="63" s="1"/>
  <c r="R99" i="63"/>
  <c r="P100" i="63"/>
  <c r="S100" i="63" s="1"/>
  <c r="Q100" i="63"/>
  <c r="T100" i="63" s="1"/>
  <c r="R100" i="63"/>
  <c r="P101" i="63"/>
  <c r="Q101" i="63"/>
  <c r="T101" i="63" s="1"/>
  <c r="R101" i="63"/>
  <c r="S101" i="63"/>
  <c r="P102" i="63"/>
  <c r="Q102" i="63"/>
  <c r="R102" i="63"/>
  <c r="S102" i="63"/>
  <c r="T102" i="63"/>
  <c r="P103" i="63"/>
  <c r="Q103" i="63"/>
  <c r="R103" i="63"/>
  <c r="S103" i="63"/>
  <c r="T103" i="63"/>
  <c r="P104" i="63"/>
  <c r="S104" i="63" s="1"/>
  <c r="Q104" i="63"/>
  <c r="R104" i="63"/>
  <c r="T104" i="63"/>
  <c r="P105" i="63"/>
  <c r="S105" i="63" s="1"/>
  <c r="Q105" i="63"/>
  <c r="T105" i="63" s="1"/>
  <c r="R105" i="63"/>
  <c r="P106" i="63"/>
  <c r="S106" i="63" s="1"/>
  <c r="Q106" i="63"/>
  <c r="T106" i="63" s="1"/>
  <c r="R106" i="63"/>
  <c r="P107" i="63"/>
  <c r="Q107" i="63"/>
  <c r="T107" i="63" s="1"/>
  <c r="R107" i="63"/>
  <c r="S107" i="63"/>
  <c r="P108" i="63"/>
  <c r="Q108" i="63"/>
  <c r="R108" i="63"/>
  <c r="S108" i="63"/>
  <c r="T108" i="63"/>
  <c r="P109" i="63"/>
  <c r="Q109" i="63"/>
  <c r="R109" i="63"/>
  <c r="S109" i="63"/>
  <c r="T109" i="63"/>
  <c r="P110" i="63"/>
  <c r="S110" i="63" s="1"/>
  <c r="Q110" i="63"/>
  <c r="R110" i="63"/>
  <c r="T110" i="63"/>
  <c r="P111" i="63"/>
  <c r="S111" i="63" s="1"/>
  <c r="Q111" i="63"/>
  <c r="T111" i="63" s="1"/>
  <c r="R111" i="63"/>
  <c r="P112" i="63"/>
  <c r="S112" i="63" s="1"/>
  <c r="Q112" i="63"/>
  <c r="T112" i="63" s="1"/>
  <c r="R112" i="63"/>
  <c r="P113" i="63"/>
  <c r="Q113" i="63"/>
  <c r="T113" i="63" s="1"/>
  <c r="R113" i="63"/>
  <c r="S113" i="63"/>
  <c r="P114" i="63"/>
  <c r="Q114" i="63"/>
  <c r="R114" i="63"/>
  <c r="S114" i="63"/>
  <c r="T114" i="63"/>
  <c r="P115" i="63"/>
  <c r="Q115" i="63"/>
  <c r="R115" i="63"/>
  <c r="S115" i="63"/>
  <c r="T115" i="63"/>
  <c r="P116" i="63"/>
  <c r="S116" i="63" s="1"/>
  <c r="Q116" i="63"/>
  <c r="R116" i="63"/>
  <c r="T116" i="63"/>
  <c r="P117" i="63"/>
  <c r="S117" i="63" s="1"/>
  <c r="Q117" i="63"/>
  <c r="T117" i="63" s="1"/>
  <c r="R117" i="63"/>
  <c r="P118" i="63"/>
  <c r="S118" i="63" s="1"/>
  <c r="Q118" i="63"/>
  <c r="T118" i="63" s="1"/>
  <c r="R118" i="63"/>
  <c r="P119" i="63"/>
  <c r="Q119" i="63"/>
  <c r="T119" i="63" s="1"/>
  <c r="R119" i="63"/>
  <c r="S119" i="63"/>
  <c r="P121" i="63"/>
  <c r="Q121" i="63"/>
  <c r="R121" i="63"/>
  <c r="S121" i="63"/>
  <c r="T121" i="63"/>
  <c r="P122" i="63"/>
  <c r="Q122" i="63"/>
  <c r="R122" i="63"/>
  <c r="S122" i="63"/>
  <c r="T122" i="63"/>
  <c r="P123" i="63"/>
  <c r="Q123" i="63"/>
  <c r="R123" i="63"/>
  <c r="S123" i="63"/>
  <c r="T123" i="63"/>
  <c r="P124" i="63"/>
  <c r="Q124" i="63"/>
  <c r="R124" i="63"/>
  <c r="S124" i="63"/>
  <c r="T124" i="63"/>
  <c r="P125" i="63"/>
  <c r="Q125" i="63"/>
  <c r="R125" i="63"/>
  <c r="S125" i="63"/>
  <c r="T125" i="63"/>
  <c r="P126" i="63"/>
  <c r="Q126" i="63"/>
  <c r="R126" i="63"/>
  <c r="S126" i="63"/>
  <c r="T126" i="63"/>
  <c r="P127" i="63"/>
  <c r="Q127" i="63"/>
  <c r="R127" i="63"/>
  <c r="S127" i="63"/>
  <c r="T127" i="63"/>
  <c r="P128" i="63"/>
  <c r="Q128" i="63"/>
  <c r="R128" i="63"/>
  <c r="S128" i="63"/>
  <c r="T128" i="63"/>
  <c r="P129" i="63"/>
  <c r="Q129" i="63"/>
  <c r="R129" i="63"/>
  <c r="S129" i="63"/>
  <c r="T129" i="63"/>
  <c r="P130" i="63"/>
  <c r="Q130" i="63"/>
  <c r="R130" i="63"/>
  <c r="S130" i="63"/>
  <c r="T130" i="63"/>
  <c r="P131" i="63"/>
  <c r="Q131" i="63"/>
  <c r="R131" i="63"/>
  <c r="S131" i="63"/>
  <c r="T131" i="63"/>
  <c r="P132" i="63"/>
  <c r="Q132" i="63"/>
  <c r="R132" i="63"/>
  <c r="S132" i="63"/>
  <c r="T132" i="63"/>
  <c r="P133" i="63"/>
  <c r="Q133" i="63"/>
  <c r="R133" i="63"/>
  <c r="S133" i="63"/>
  <c r="T133" i="63"/>
  <c r="P134" i="63"/>
  <c r="Q134" i="63"/>
  <c r="R134" i="63"/>
  <c r="S134" i="63"/>
  <c r="T134" i="63"/>
  <c r="P135" i="63"/>
  <c r="Q135" i="63"/>
  <c r="R135" i="63"/>
  <c r="S135" i="63"/>
  <c r="T135" i="63"/>
  <c r="P136" i="63"/>
  <c r="Q136" i="63"/>
  <c r="R136" i="63"/>
  <c r="S136" i="63"/>
  <c r="T136" i="63"/>
  <c r="P137" i="63"/>
  <c r="Q137" i="63"/>
  <c r="R137" i="63"/>
  <c r="S137" i="63"/>
  <c r="T137" i="63"/>
  <c r="P138" i="63"/>
  <c r="Q138" i="63"/>
  <c r="R138" i="63"/>
  <c r="S138" i="63"/>
  <c r="T138" i="63"/>
  <c r="P139" i="63"/>
  <c r="Q139" i="63"/>
  <c r="R139" i="63"/>
  <c r="S139" i="63"/>
  <c r="T139" i="63"/>
  <c r="P140" i="63"/>
  <c r="Q140" i="63"/>
  <c r="R140" i="63"/>
  <c r="S140" i="63"/>
  <c r="T140" i="63"/>
  <c r="P141" i="63"/>
  <c r="Q141" i="63"/>
  <c r="R141" i="63"/>
  <c r="S141" i="63"/>
  <c r="T141" i="63"/>
  <c r="P142" i="63"/>
  <c r="Q142" i="63"/>
  <c r="R142" i="63"/>
  <c r="S142" i="63"/>
  <c r="T142" i="63"/>
  <c r="P143" i="63"/>
  <c r="Q143" i="63"/>
  <c r="R143" i="63"/>
  <c r="S143" i="63"/>
  <c r="T143" i="63"/>
  <c r="T120" i="63"/>
  <c r="S120" i="63"/>
  <c r="R120" i="63"/>
  <c r="Q120" i="63"/>
  <c r="P120" i="63"/>
  <c r="A120" i="63" l="1"/>
  <c r="A121" i="63"/>
  <c r="A122" i="63"/>
  <c r="A123" i="63"/>
  <c r="A124" i="63"/>
  <c r="A125" i="63"/>
  <c r="A126" i="63"/>
  <c r="A127" i="63"/>
  <c r="A128" i="63"/>
  <c r="A129" i="63"/>
  <c r="A130" i="63"/>
  <c r="A131" i="63"/>
  <c r="A132" i="63"/>
  <c r="A133" i="63"/>
  <c r="A134" i="63"/>
  <c r="A135" i="63"/>
  <c r="A136" i="63"/>
  <c r="A137" i="63"/>
  <c r="A138" i="63"/>
  <c r="A139" i="63"/>
  <c r="A140" i="63"/>
  <c r="A141" i="63"/>
  <c r="A142" i="63"/>
  <c r="A143" i="63"/>
  <c r="A107" i="63" l="1"/>
  <c r="A108" i="63"/>
  <c r="A109" i="63"/>
  <c r="A110" i="63"/>
  <c r="A111" i="63"/>
  <c r="A112" i="63"/>
  <c r="A113" i="63"/>
  <c r="A114" i="63"/>
  <c r="A115" i="63"/>
  <c r="A116" i="63"/>
  <c r="A117" i="63"/>
  <c r="A118" i="63"/>
  <c r="A119" i="63"/>
  <c r="V77" i="63" l="1"/>
  <c r="R7" i="63"/>
  <c r="P7" i="63"/>
  <c r="A98" i="63" l="1"/>
  <c r="A99" i="63"/>
  <c r="A100" i="63"/>
  <c r="A101" i="63"/>
  <c r="A102" i="63"/>
  <c r="A103" i="63"/>
  <c r="A104" i="63"/>
  <c r="A105" i="63"/>
  <c r="A106" i="63"/>
  <c r="H155" i="63" l="1"/>
  <c r="I155" i="63"/>
  <c r="P155" i="63" s="1"/>
  <c r="I201" i="63"/>
  <c r="P201" i="63" s="1"/>
  <c r="I207" i="63"/>
  <c r="P207" i="63" s="1"/>
  <c r="I160" i="63"/>
  <c r="P160" i="63" s="1"/>
  <c r="I166" i="63"/>
  <c r="P166" i="63" s="1"/>
  <c r="I172" i="63"/>
  <c r="P172" i="63" s="1"/>
  <c r="H201" i="63"/>
  <c r="H207" i="63"/>
  <c r="H160" i="63"/>
  <c r="H166" i="63"/>
  <c r="H172" i="63"/>
  <c r="H167" i="63"/>
  <c r="H156" i="63"/>
  <c r="I202" i="63"/>
  <c r="P202" i="63" s="1"/>
  <c r="I208" i="63"/>
  <c r="P208" i="63" s="1"/>
  <c r="I198" i="63"/>
  <c r="P198" i="63" s="1"/>
  <c r="I161" i="63"/>
  <c r="P161" i="63" s="1"/>
  <c r="I167" i="63"/>
  <c r="P167" i="63" s="1"/>
  <c r="I173" i="63"/>
  <c r="P173" i="63" s="1"/>
  <c r="H202" i="63"/>
  <c r="H208" i="63"/>
  <c r="H173" i="63"/>
  <c r="I203" i="63"/>
  <c r="P203" i="63" s="1"/>
  <c r="I209" i="63"/>
  <c r="P209" i="63" s="1"/>
  <c r="I156" i="63"/>
  <c r="P156" i="63" s="1"/>
  <c r="I162" i="63"/>
  <c r="P162" i="63" s="1"/>
  <c r="I168" i="63"/>
  <c r="P168" i="63" s="1"/>
  <c r="I174" i="63"/>
  <c r="P174" i="63" s="1"/>
  <c r="H203" i="63"/>
  <c r="H209" i="63"/>
  <c r="H174" i="63"/>
  <c r="I204" i="63"/>
  <c r="P204" i="63" s="1"/>
  <c r="I210" i="63"/>
  <c r="P210" i="63" s="1"/>
  <c r="I157" i="63"/>
  <c r="P157" i="63" s="1"/>
  <c r="I163" i="63"/>
  <c r="P163" i="63" s="1"/>
  <c r="I169" i="63"/>
  <c r="P169" i="63" s="1"/>
  <c r="I175" i="63"/>
  <c r="P175" i="63" s="1"/>
  <c r="H204" i="63"/>
  <c r="H210" i="63"/>
  <c r="H157" i="63"/>
  <c r="H163" i="63"/>
  <c r="H169" i="63"/>
  <c r="H175" i="63"/>
  <c r="I199" i="63"/>
  <c r="P199" i="63" s="1"/>
  <c r="I205" i="63"/>
  <c r="P205" i="63" s="1"/>
  <c r="I211" i="63"/>
  <c r="P211" i="63" s="1"/>
  <c r="I158" i="63"/>
  <c r="P158" i="63" s="1"/>
  <c r="I164" i="63"/>
  <c r="P164" i="63" s="1"/>
  <c r="I170" i="63"/>
  <c r="P170" i="63" s="1"/>
  <c r="I176" i="63"/>
  <c r="P176" i="63" s="1"/>
  <c r="H199" i="63"/>
  <c r="H205" i="63"/>
  <c r="H211" i="63"/>
  <c r="H158" i="63"/>
  <c r="H164" i="63"/>
  <c r="H170" i="63"/>
  <c r="H176" i="63"/>
  <c r="H161" i="63"/>
  <c r="H168" i="63"/>
  <c r="I200" i="63"/>
  <c r="P200" i="63" s="1"/>
  <c r="I206" i="63"/>
  <c r="P206" i="63" s="1"/>
  <c r="I159" i="63"/>
  <c r="P159" i="63" s="1"/>
  <c r="I165" i="63"/>
  <c r="P165" i="63" s="1"/>
  <c r="I171" i="63"/>
  <c r="P171" i="63" s="1"/>
  <c r="H200" i="63"/>
  <c r="H206" i="63"/>
  <c r="H159" i="63"/>
  <c r="H165" i="63"/>
  <c r="H171" i="63"/>
  <c r="H198" i="63"/>
  <c r="H162" i="63"/>
  <c r="G51" i="62"/>
  <c r="G50" i="62"/>
  <c r="G45" i="62"/>
  <c r="G44" i="62"/>
  <c r="K34" i="62"/>
  <c r="K33" i="62"/>
  <c r="G34" i="62"/>
  <c r="G33" i="62"/>
  <c r="G28" i="62"/>
  <c r="G27" i="62"/>
  <c r="K28" i="62"/>
  <c r="K27" i="62"/>
  <c r="K16" i="62"/>
  <c r="K15" i="62"/>
  <c r="K11" i="62"/>
  <c r="K10" i="62"/>
  <c r="G16" i="62"/>
  <c r="G15" i="62"/>
  <c r="G11" i="62"/>
  <c r="G10" i="62"/>
  <c r="O155" i="63" l="1"/>
  <c r="O175" i="63"/>
  <c r="O174" i="63"/>
  <c r="O156" i="63"/>
  <c r="O201" i="63"/>
  <c r="O158" i="63"/>
  <c r="O169" i="63"/>
  <c r="O209" i="63"/>
  <c r="O167" i="63"/>
  <c r="O162" i="63"/>
  <c r="O200" i="63"/>
  <c r="O168" i="63"/>
  <c r="O211" i="63"/>
  <c r="O163" i="63"/>
  <c r="O203" i="63"/>
  <c r="O172" i="63"/>
  <c r="O206" i="63"/>
  <c r="O198" i="63"/>
  <c r="O161" i="63"/>
  <c r="O205" i="63"/>
  <c r="O157" i="63"/>
  <c r="O173" i="63"/>
  <c r="O166" i="63"/>
  <c r="O164" i="63"/>
  <c r="O176" i="63"/>
  <c r="O199" i="63"/>
  <c r="O210" i="63"/>
  <c r="O208" i="63"/>
  <c r="O160" i="63"/>
  <c r="O159" i="63"/>
  <c r="O171" i="63"/>
  <c r="O165" i="63"/>
  <c r="O170" i="63"/>
  <c r="O204" i="63"/>
  <c r="O202" i="63"/>
  <c r="O207" i="63"/>
  <c r="I16" i="62"/>
  <c r="I15" i="62"/>
  <c r="V171" i="63" l="1"/>
  <c r="V210" i="63"/>
  <c r="V157" i="63"/>
  <c r="V204" i="63"/>
  <c r="V155" i="63"/>
  <c r="V169" i="63"/>
  <c r="V206" i="63"/>
  <c r="V200" i="63"/>
  <c r="V161" i="63"/>
  <c r="V167" i="63"/>
  <c r="V163" i="63"/>
  <c r="V175" i="63"/>
  <c r="V202" i="63"/>
  <c r="V165" i="63"/>
  <c r="V159" i="63"/>
  <c r="V208" i="63"/>
  <c r="V173" i="63"/>
  <c r="V198" i="63"/>
  <c r="H51" i="62"/>
  <c r="K51" i="62" s="1"/>
  <c r="H50" i="62"/>
  <c r="K50" i="62" s="1"/>
  <c r="H45" i="62"/>
  <c r="K45" i="62" s="1"/>
  <c r="K44" i="62"/>
  <c r="Y10" i="61" l="1"/>
  <c r="Y8" i="61"/>
  <c r="Y37" i="61" l="1"/>
  <c r="Y36" i="61"/>
  <c r="Y35" i="61"/>
  <c r="Y34" i="61"/>
  <c r="Y33" i="61"/>
  <c r="Y32" i="61"/>
  <c r="Y30" i="61"/>
  <c r="Y28" i="61"/>
  <c r="P25" i="61"/>
  <c r="P21" i="61"/>
  <c r="Y16" i="61"/>
  <c r="Y12" i="61"/>
  <c r="AB36" i="61" l="1"/>
  <c r="AB37" i="61"/>
  <c r="AA36" i="61"/>
  <c r="AA37" i="61"/>
  <c r="AC36" i="61"/>
  <c r="AC37" i="61"/>
  <c r="AC33" i="61"/>
  <c r="AC34" i="61"/>
  <c r="AA33" i="61"/>
  <c r="AA34" i="61"/>
  <c r="AB33" i="61"/>
  <c r="AB34" i="61"/>
  <c r="G36" i="61"/>
  <c r="K36" i="61"/>
  <c r="G37" i="61"/>
  <c r="K37" i="61"/>
  <c r="G33" i="61"/>
  <c r="K33" i="61"/>
  <c r="G34" i="61"/>
  <c r="K34" i="61"/>
  <c r="D36" i="61"/>
  <c r="D37" i="61"/>
  <c r="D33" i="61"/>
  <c r="D34" i="61"/>
  <c r="D14" i="61"/>
  <c r="D12" i="61"/>
  <c r="Q10" i="61"/>
  <c r="J10" i="61"/>
  <c r="Q8" i="61"/>
  <c r="J8" i="61"/>
  <c r="O6" i="61"/>
  <c r="D6" i="61"/>
  <c r="O42" i="61"/>
  <c r="O38" i="61"/>
  <c r="H42" i="61"/>
  <c r="H38" i="61"/>
  <c r="D42" i="61"/>
  <c r="D38" i="61"/>
  <c r="K35" i="61"/>
  <c r="K32" i="61"/>
  <c r="D35" i="61"/>
  <c r="D32" i="61"/>
  <c r="D30" i="61"/>
  <c r="J30" i="61"/>
  <c r="J28" i="61"/>
  <c r="D28" i="61"/>
  <c r="U24" i="61"/>
  <c r="N24" i="61"/>
  <c r="H24" i="61"/>
  <c r="D24" i="61"/>
  <c r="U20" i="61"/>
  <c r="N20" i="61"/>
  <c r="H20" i="61"/>
  <c r="D20" i="61"/>
  <c r="D18" i="61"/>
  <c r="I16" i="61"/>
  <c r="D16" i="61"/>
  <c r="I12" i="61"/>
  <c r="D10" i="61"/>
  <c r="D8" i="61"/>
  <c r="O4" i="61"/>
  <c r="D4" i="61"/>
  <c r="AC45" i="61"/>
  <c r="AC43" i="61"/>
  <c r="AC41" i="61"/>
  <c r="AC39" i="61"/>
  <c r="AC27" i="61"/>
  <c r="AC25" i="61"/>
  <c r="AC23" i="61"/>
  <c r="AC21" i="61"/>
  <c r="AC35" i="61"/>
  <c r="AC32" i="61"/>
  <c r="AC31" i="61"/>
  <c r="AC30" i="61"/>
  <c r="AC29" i="61"/>
  <c r="AC28" i="61"/>
  <c r="AC17" i="61"/>
  <c r="AC16" i="61"/>
  <c r="AC13" i="61"/>
  <c r="AC12" i="61"/>
  <c r="AC5" i="61"/>
  <c r="AC6" i="61"/>
  <c r="AC7" i="61"/>
  <c r="AC8" i="61"/>
  <c r="AC9" i="61"/>
  <c r="AC10" i="61"/>
  <c r="AC11" i="61"/>
  <c r="AC4" i="61"/>
  <c r="AA45" i="61"/>
  <c r="AA43" i="61"/>
  <c r="AA41" i="61"/>
  <c r="AA39" i="61"/>
  <c r="AA32" i="61"/>
  <c r="AA27" i="61"/>
  <c r="AA25" i="61"/>
  <c r="AA23" i="61"/>
  <c r="AA21" i="61"/>
  <c r="AA16" i="61"/>
  <c r="AA29" i="61"/>
  <c r="AA30" i="61"/>
  <c r="AA31" i="61"/>
  <c r="AA35" i="61"/>
  <c r="AA28" i="61"/>
  <c r="AA19" i="61"/>
  <c r="AA17" i="61"/>
  <c r="AA15" i="61"/>
  <c r="AA5" i="61"/>
  <c r="AA6" i="61"/>
  <c r="AA7" i="61"/>
  <c r="AA8" i="61"/>
  <c r="AA9" i="61"/>
  <c r="AA10" i="61"/>
  <c r="AA11" i="61"/>
  <c r="AA12" i="61"/>
  <c r="AA13" i="61"/>
  <c r="AA4" i="61"/>
  <c r="H6" i="61"/>
  <c r="H4" i="61"/>
  <c r="AB15" i="61"/>
  <c r="J10" i="57" s="1"/>
  <c r="AB19" i="61"/>
  <c r="J12" i="57" s="1"/>
  <c r="Y43" i="61"/>
  <c r="Y39" i="61"/>
  <c r="X43" i="61"/>
  <c r="X39" i="61"/>
  <c r="S43" i="61"/>
  <c r="S39" i="61"/>
  <c r="V43" i="61"/>
  <c r="V39" i="61"/>
  <c r="U43" i="61"/>
  <c r="U39" i="61"/>
  <c r="AB30" i="61"/>
  <c r="J16" i="57" s="1"/>
  <c r="AB28" i="61"/>
  <c r="J15" i="57" s="1"/>
  <c r="Y25" i="61"/>
  <c r="Y21" i="61"/>
  <c r="X25" i="61"/>
  <c r="X21" i="61"/>
  <c r="V25" i="61"/>
  <c r="S25" i="61"/>
  <c r="R25" i="61"/>
  <c r="U25" i="61"/>
  <c r="R21" i="61"/>
  <c r="U21" i="61"/>
  <c r="V21" i="61"/>
  <c r="S21" i="61"/>
  <c r="AB16" i="61"/>
  <c r="J11" i="57" s="1"/>
  <c r="X10" i="61"/>
  <c r="X8" i="61"/>
  <c r="V8" i="61"/>
  <c r="Y6" i="61"/>
  <c r="AB6" i="61" s="1"/>
  <c r="J6" i="57" s="1"/>
  <c r="Y4" i="61"/>
  <c r="AB4" i="61" s="1"/>
  <c r="J5" i="57" s="1"/>
  <c r="AB43" i="61" l="1"/>
  <c r="J18" i="57" s="1"/>
  <c r="AB21" i="61"/>
  <c r="J13" i="57" s="1"/>
  <c r="AB25" i="61"/>
  <c r="J14" i="57" s="1"/>
  <c r="AB8" i="61" l="1"/>
  <c r="J7" i="57" s="1"/>
  <c r="AB39" i="61"/>
  <c r="J17" i="57" s="1"/>
  <c r="AB12" i="61"/>
  <c r="J9" i="57" s="1"/>
  <c r="V10" i="61" l="1"/>
  <c r="AB10" i="61" s="1"/>
  <c r="J8" i="57" s="1"/>
  <c r="AB35" i="61"/>
  <c r="N22" i="57" s="1"/>
  <c r="AB32" i="61"/>
  <c r="G35" i="61"/>
  <c r="G32" i="61"/>
  <c r="E34" i="62" l="1"/>
  <c r="E33" i="62"/>
  <c r="I34" i="62"/>
  <c r="I33" i="62"/>
  <c r="I28" i="62"/>
  <c r="I27" i="62"/>
  <c r="E28" i="62"/>
  <c r="E27" i="62"/>
  <c r="E11" i="62"/>
  <c r="I11" i="62"/>
  <c r="I10" i="62"/>
  <c r="E10" i="62"/>
  <c r="E16" i="62"/>
  <c r="E15" i="62"/>
  <c r="E44" i="62" l="1"/>
  <c r="G6" i="58"/>
  <c r="I44" i="62" l="1"/>
  <c r="E51" i="62"/>
  <c r="E50" i="62"/>
  <c r="E45" i="62"/>
  <c r="E15" i="64"/>
  <c r="I50" i="62" l="1"/>
  <c r="I45" i="62"/>
  <c r="I51" i="62"/>
  <c r="E25" i="64" l="1"/>
  <c r="E27" i="64" s="1"/>
  <c r="J30" i="64" s="1"/>
  <c r="E38" i="64" s="1"/>
  <c r="J41" i="64" s="1"/>
  <c r="F30" i="64" l="1"/>
  <c r="F41" i="64" l="1"/>
</calcChain>
</file>

<file path=xl/sharedStrings.xml><?xml version="1.0" encoding="utf-8"?>
<sst xmlns="http://schemas.openxmlformats.org/spreadsheetml/2006/main" count="1323" uniqueCount="616">
  <si>
    <t>荷重</t>
    <rPh sb="0" eb="2">
      <t>カジュウ</t>
    </rPh>
    <phoneticPr fontId="1"/>
  </si>
  <si>
    <t>継手・仕口</t>
    <rPh sb="0" eb="2">
      <t>ツギテ</t>
    </rPh>
    <rPh sb="3" eb="4">
      <t>シ</t>
    </rPh>
    <rPh sb="4" eb="5">
      <t>グチ</t>
    </rPh>
    <phoneticPr fontId="1"/>
  </si>
  <si>
    <t>材料</t>
  </si>
  <si>
    <t>種別</t>
  </si>
  <si>
    <t>使用場所</t>
  </si>
  <si>
    <t>コンクリート</t>
  </si>
  <si>
    <t>柱脚金物</t>
  </si>
  <si>
    <t>SUS304</t>
  </si>
  <si>
    <t>外部独立柱</t>
  </si>
  <si>
    <t>SD295A</t>
  </si>
  <si>
    <t>木材</t>
  </si>
  <si>
    <t>桧</t>
  </si>
  <si>
    <t>杉</t>
  </si>
  <si>
    <t>上記以外</t>
  </si>
  <si>
    <t>材料強度</t>
  </si>
  <si>
    <t>無等級</t>
  </si>
  <si>
    <t>Fc</t>
  </si>
  <si>
    <t>Ft</t>
  </si>
  <si>
    <t>Fb</t>
  </si>
  <si>
    <t>Fs</t>
  </si>
  <si>
    <t>めり込み</t>
  </si>
  <si>
    <t>長期許容応力度</t>
  </si>
  <si>
    <t>短期許容応力度</t>
  </si>
  <si>
    <t>種類</t>
  </si>
  <si>
    <t>圧縮</t>
  </si>
  <si>
    <t>せん断</t>
  </si>
  <si>
    <t>付着</t>
  </si>
  <si>
    <t>短期許容応力</t>
  </si>
  <si>
    <t>基準強度</t>
  </si>
  <si>
    <t>引張り</t>
  </si>
  <si>
    <t>■Ⅳ外壁</t>
    <rPh sb="2" eb="4">
      <t>ガイヘキ</t>
    </rPh>
    <phoneticPr fontId="6"/>
  </si>
  <si>
    <t>備考</t>
    <rPh sb="0" eb="2">
      <t>ビコウ</t>
    </rPh>
    <phoneticPr fontId="1"/>
  </si>
  <si>
    <t>種類</t>
    <rPh sb="0" eb="2">
      <t>シュルイ</t>
    </rPh>
    <phoneticPr fontId="1"/>
  </si>
  <si>
    <t>壁</t>
    <rPh sb="0" eb="1">
      <t>カベ</t>
    </rPh>
    <phoneticPr fontId="1"/>
  </si>
  <si>
    <t>屋根材</t>
    <rPh sb="0" eb="2">
      <t>ヤネ</t>
    </rPh>
    <rPh sb="2" eb="3">
      <t>ザイ</t>
    </rPh>
    <phoneticPr fontId="1"/>
  </si>
  <si>
    <t>外壁</t>
    <rPh sb="0" eb="2">
      <t>ガイヘキ</t>
    </rPh>
    <phoneticPr fontId="1"/>
  </si>
  <si>
    <t>設計のクライテリアを下記のように定める。</t>
    <phoneticPr fontId="1"/>
  </si>
  <si>
    <t>地震力・風圧力にたいする水平剛性、偏心に関しては、「木造軸組工法住宅の限界耐力計算による設計の手引き」、「木造軸組工法住宅の許容応力度計算」に基づいて行う。</t>
    <phoneticPr fontId="1"/>
  </si>
  <si>
    <t>積雪時及び暴風時の検証について、極めて稀に発生する最大級の荷重・外力の状況に対して建築物が倒壊・崩壊しないことを確かめる。</t>
    <phoneticPr fontId="1"/>
  </si>
  <si>
    <t>Fc18N/㎟</t>
  </si>
  <si>
    <t>D13以下</t>
  </si>
  <si>
    <t>N/㎟</t>
  </si>
  <si>
    <t>使用材料と許容応力度</t>
    <rPh sb="0" eb="2">
      <t>シヨウ</t>
    </rPh>
    <rPh sb="2" eb="4">
      <t>ザイリョウ</t>
    </rPh>
    <rPh sb="5" eb="7">
      <t>キョヨウ</t>
    </rPh>
    <rPh sb="7" eb="9">
      <t>オウリョク</t>
    </rPh>
    <rPh sb="9" eb="10">
      <t>ド</t>
    </rPh>
    <phoneticPr fontId="1"/>
  </si>
  <si>
    <t>4.</t>
    <phoneticPr fontId="1"/>
  </si>
  <si>
    <t>5.</t>
    <phoneticPr fontId="1"/>
  </si>
  <si>
    <t>3.</t>
    <phoneticPr fontId="1"/>
  </si>
  <si>
    <t>1.</t>
    <phoneticPr fontId="1"/>
  </si>
  <si>
    <t>2.</t>
    <phoneticPr fontId="1"/>
  </si>
  <si>
    <t>地震荷重算定</t>
    <rPh sb="0" eb="2">
      <t>ジシン</t>
    </rPh>
    <rPh sb="2" eb="4">
      <t>カジュウ</t>
    </rPh>
    <rPh sb="4" eb="6">
      <t>サンテイ</t>
    </rPh>
    <phoneticPr fontId="6"/>
  </si>
  <si>
    <t>層</t>
    <rPh sb="0" eb="1">
      <t>ソウ</t>
    </rPh>
    <phoneticPr fontId="6"/>
  </si>
  <si>
    <t>荷重（固定・積載）算定項目</t>
    <rPh sb="0" eb="2">
      <t>カジュウ</t>
    </rPh>
    <rPh sb="3" eb="5">
      <t>コテイ</t>
    </rPh>
    <rPh sb="6" eb="8">
      <t>セキサイ</t>
    </rPh>
    <rPh sb="9" eb="11">
      <t>サンテイ</t>
    </rPh>
    <rPh sb="11" eb="13">
      <t>コウモク</t>
    </rPh>
    <phoneticPr fontId="6"/>
  </si>
  <si>
    <t>基礎用荷重算定</t>
    <rPh sb="0" eb="2">
      <t>キソ</t>
    </rPh>
    <rPh sb="2" eb="3">
      <t>ヨウ</t>
    </rPh>
    <rPh sb="3" eb="5">
      <t>カジュウ</t>
    </rPh>
    <rPh sb="5" eb="7">
      <t>サンテイ</t>
    </rPh>
    <phoneticPr fontId="6"/>
  </si>
  <si>
    <t>Y2</t>
    <phoneticPr fontId="1"/>
  </si>
  <si>
    <t>Y1</t>
    <phoneticPr fontId="1"/>
  </si>
  <si>
    <t>B1</t>
    <phoneticPr fontId="1"/>
  </si>
  <si>
    <t>m</t>
    <phoneticPr fontId="1"/>
  </si>
  <si>
    <t>通し柱</t>
    <rPh sb="0" eb="1">
      <t>トオ</t>
    </rPh>
    <rPh sb="2" eb="3">
      <t>ハシラ</t>
    </rPh>
    <phoneticPr fontId="1"/>
  </si>
  <si>
    <t>kN</t>
    <phoneticPr fontId="1"/>
  </si>
  <si>
    <t>固定荷重</t>
    <rPh sb="0" eb="2">
      <t>コテイ</t>
    </rPh>
    <rPh sb="2" eb="4">
      <t>カジュウ</t>
    </rPh>
    <phoneticPr fontId="1"/>
  </si>
  <si>
    <t>(1)</t>
    <phoneticPr fontId="1"/>
  </si>
  <si>
    <t>住宅の居室、住宅以外の建築物における寝室又は病室</t>
    <rPh sb="0" eb="2">
      <t>ジュウタク</t>
    </rPh>
    <rPh sb="3" eb="5">
      <t>キョシツ</t>
    </rPh>
    <rPh sb="6" eb="8">
      <t>ジュウタク</t>
    </rPh>
    <rPh sb="8" eb="10">
      <t>イガイ</t>
    </rPh>
    <rPh sb="11" eb="14">
      <t>ケンチクブツ</t>
    </rPh>
    <rPh sb="18" eb="20">
      <t>シンシツ</t>
    </rPh>
    <rPh sb="20" eb="21">
      <t>マタ</t>
    </rPh>
    <rPh sb="22" eb="24">
      <t>ビョウシツ</t>
    </rPh>
    <phoneticPr fontId="1"/>
  </si>
  <si>
    <t>室の種類</t>
    <rPh sb="0" eb="1">
      <t>シツ</t>
    </rPh>
    <rPh sb="2" eb="4">
      <t>シュルイ</t>
    </rPh>
    <phoneticPr fontId="1"/>
  </si>
  <si>
    <t>構造計算の対象</t>
    <rPh sb="0" eb="2">
      <t>コウゾウ</t>
    </rPh>
    <rPh sb="2" eb="4">
      <t>ケイサン</t>
    </rPh>
    <rPh sb="5" eb="7">
      <t>タイショウ</t>
    </rPh>
    <phoneticPr fontId="1"/>
  </si>
  <si>
    <t>（い）</t>
    <phoneticPr fontId="1"/>
  </si>
  <si>
    <t>（ろ）</t>
    <phoneticPr fontId="1"/>
  </si>
  <si>
    <t>（は）</t>
    <phoneticPr fontId="1"/>
  </si>
  <si>
    <t>N/㎡</t>
    <phoneticPr fontId="1"/>
  </si>
  <si>
    <t>床の構造計算をする場合</t>
    <rPh sb="0" eb="1">
      <t>ユカ</t>
    </rPh>
    <rPh sb="2" eb="4">
      <t>コウゾウ</t>
    </rPh>
    <rPh sb="4" eb="6">
      <t>ケイサン</t>
    </rPh>
    <rPh sb="9" eb="11">
      <t>バアイ</t>
    </rPh>
    <phoneticPr fontId="1"/>
  </si>
  <si>
    <t>おおばり、柱又は基礎の構造計算をする場合</t>
    <rPh sb="5" eb="6">
      <t>ハシラ</t>
    </rPh>
    <rPh sb="6" eb="7">
      <t>マタ</t>
    </rPh>
    <rPh sb="8" eb="10">
      <t>キソ</t>
    </rPh>
    <rPh sb="11" eb="13">
      <t>コウゾウ</t>
    </rPh>
    <rPh sb="13" eb="15">
      <t>ケイサン</t>
    </rPh>
    <rPh sb="18" eb="20">
      <t>バアイ</t>
    </rPh>
    <phoneticPr fontId="1"/>
  </si>
  <si>
    <t>地震力を計算する場合</t>
    <rPh sb="0" eb="3">
      <t>ジシンリョク</t>
    </rPh>
    <rPh sb="4" eb="6">
      <t>ケイサン</t>
    </rPh>
    <rPh sb="8" eb="10">
      <t>バアイ</t>
    </rPh>
    <phoneticPr fontId="1"/>
  </si>
  <si>
    <t>主筋</t>
    <rPh sb="0" eb="2">
      <t>シュキン</t>
    </rPh>
    <phoneticPr fontId="1"/>
  </si>
  <si>
    <t>D1</t>
    <phoneticPr fontId="1"/>
  </si>
  <si>
    <t>B2</t>
    <phoneticPr fontId="1"/>
  </si>
  <si>
    <t>目次</t>
    <rPh sb="0" eb="2">
      <t>モクジ</t>
    </rPh>
    <phoneticPr fontId="1"/>
  </si>
  <si>
    <t>地盤調査報告書</t>
    <rPh sb="0" eb="2">
      <t>ジバン</t>
    </rPh>
    <rPh sb="2" eb="4">
      <t>チョウサ</t>
    </rPh>
    <rPh sb="4" eb="7">
      <t>ホウコクショ</t>
    </rPh>
    <phoneticPr fontId="1"/>
  </si>
  <si>
    <t>□</t>
    <phoneticPr fontId="1"/>
  </si>
  <si>
    <t>単位荷重</t>
    <rPh sb="0" eb="2">
      <t>タンイ</t>
    </rPh>
    <rPh sb="2" eb="4">
      <t>カジュウ</t>
    </rPh>
    <phoneticPr fontId="1"/>
  </si>
  <si>
    <t>仕様規定</t>
    <rPh sb="0" eb="2">
      <t>シヨウ</t>
    </rPh>
    <rPh sb="2" eb="4">
      <t>キテイ</t>
    </rPh>
    <phoneticPr fontId="1"/>
  </si>
  <si>
    <t>構造計算</t>
    <rPh sb="0" eb="2">
      <t>コウゾウ</t>
    </rPh>
    <rPh sb="2" eb="4">
      <t>ケイサン</t>
    </rPh>
    <phoneticPr fontId="1"/>
  </si>
  <si>
    <t>地震時を除き、令82条第一号から第三号まで（地震に係る部分を除く）による。</t>
    <phoneticPr fontId="1"/>
  </si>
  <si>
    <t>地盤は、スウェーデン式サウンディング試験による地盤調査報告書に基づき、平13国交告第1113号に規定する告示式により地盤の許容応力度を算定する。</t>
    <rPh sb="0" eb="2">
      <t>ジバン</t>
    </rPh>
    <rPh sb="10" eb="11">
      <t>シキ</t>
    </rPh>
    <rPh sb="18" eb="20">
      <t>シケン</t>
    </rPh>
    <rPh sb="23" eb="25">
      <t>ジバン</t>
    </rPh>
    <rPh sb="25" eb="27">
      <t>チョウサ</t>
    </rPh>
    <rPh sb="27" eb="30">
      <t>ホウコクショ</t>
    </rPh>
    <rPh sb="31" eb="32">
      <t>モト</t>
    </rPh>
    <rPh sb="35" eb="36">
      <t>ヒラ</t>
    </rPh>
    <rPh sb="38" eb="39">
      <t>クニ</t>
    </rPh>
    <rPh sb="39" eb="40">
      <t>コウ</t>
    </rPh>
    <rPh sb="40" eb="41">
      <t>コク</t>
    </rPh>
    <rPh sb="46" eb="47">
      <t>ゴウ</t>
    </rPh>
    <rPh sb="48" eb="50">
      <t>キテイ</t>
    </rPh>
    <rPh sb="52" eb="54">
      <t>コクジ</t>
    </rPh>
    <rPh sb="54" eb="55">
      <t>シキ</t>
    </rPh>
    <rPh sb="58" eb="60">
      <t>ジバン</t>
    </rPh>
    <rPh sb="61" eb="63">
      <t>キョヨウ</t>
    </rPh>
    <rPh sb="63" eb="65">
      <t>オウリョク</t>
    </rPh>
    <rPh sb="65" eb="66">
      <t>ド</t>
    </rPh>
    <rPh sb="67" eb="69">
      <t>サンテイ</t>
    </rPh>
    <phoneticPr fontId="1"/>
  </si>
  <si>
    <t>■Ⅱ小屋組み・天井＋■Ⅵ内壁(２階上半分）</t>
    <rPh sb="2" eb="4">
      <t>コヤ</t>
    </rPh>
    <rPh sb="4" eb="5">
      <t>グ</t>
    </rPh>
    <rPh sb="7" eb="9">
      <t>テンジョウ</t>
    </rPh>
    <rPh sb="12" eb="14">
      <t>ウチカベ</t>
    </rPh>
    <rPh sb="13" eb="14">
      <t>カベ</t>
    </rPh>
    <rPh sb="16" eb="17">
      <t>カイ</t>
    </rPh>
    <rPh sb="17" eb="18">
      <t>ウエ</t>
    </rPh>
    <rPh sb="18" eb="20">
      <t>ハンブン</t>
    </rPh>
    <phoneticPr fontId="6"/>
  </si>
  <si>
    <t>■Ⅱ小屋組み・天井＋■Ⅵ内壁(１階上半分）</t>
    <rPh sb="2" eb="4">
      <t>コヤ</t>
    </rPh>
    <rPh sb="4" eb="5">
      <t>グ</t>
    </rPh>
    <rPh sb="7" eb="9">
      <t>テンジョウ</t>
    </rPh>
    <rPh sb="12" eb="14">
      <t>ウチカベ</t>
    </rPh>
    <rPh sb="13" eb="14">
      <t>カベ</t>
    </rPh>
    <rPh sb="16" eb="17">
      <t>カイ</t>
    </rPh>
    <rPh sb="17" eb="18">
      <t>ウエ</t>
    </rPh>
    <rPh sb="18" eb="20">
      <t>ハンブン</t>
    </rPh>
    <phoneticPr fontId="6"/>
  </si>
  <si>
    <t>A2</t>
    <phoneticPr fontId="6"/>
  </si>
  <si>
    <t>A1</t>
    <phoneticPr fontId="6"/>
  </si>
  <si>
    <t>■Ⅰ屋根</t>
    <rPh sb="2" eb="4">
      <t>ヤネ</t>
    </rPh>
    <phoneticPr fontId="6"/>
  </si>
  <si>
    <t>B2</t>
    <phoneticPr fontId="6"/>
  </si>
  <si>
    <t>B1</t>
    <phoneticPr fontId="6"/>
  </si>
  <si>
    <t>C2</t>
    <phoneticPr fontId="6"/>
  </si>
  <si>
    <t>C1</t>
    <phoneticPr fontId="6"/>
  </si>
  <si>
    <t>H2</t>
    <phoneticPr fontId="6"/>
  </si>
  <si>
    <t>D1</t>
    <phoneticPr fontId="6"/>
  </si>
  <si>
    <t>Z1</t>
    <phoneticPr fontId="1"/>
  </si>
  <si>
    <t>Z2</t>
    <phoneticPr fontId="1"/>
  </si>
  <si>
    <t>■Ⅲ床＋＋■Ⅵ内壁(２階下半分）＋■Ⅵ内壁(１階上半分）＋■Ⅸ積載荷重</t>
    <rPh sb="2" eb="3">
      <t>ユカ</t>
    </rPh>
    <rPh sb="12" eb="13">
      <t>シタ</t>
    </rPh>
    <rPh sb="31" eb="33">
      <t>セキサイ</t>
    </rPh>
    <rPh sb="33" eb="35">
      <t>カジュウ</t>
    </rPh>
    <phoneticPr fontId="6"/>
  </si>
  <si>
    <t>A2+Y2+B2+C2+Z2</t>
    <phoneticPr fontId="1"/>
  </si>
  <si>
    <t>A1+Y1+B1+C2+C1+H2+Z1</t>
    <phoneticPr fontId="1"/>
  </si>
  <si>
    <t>C1+D1</t>
    <phoneticPr fontId="1"/>
  </si>
  <si>
    <t>■Ⅷ１階床＋■Ⅵ内壁(１階下半分）＋■Ⅸ積載荷重</t>
    <rPh sb="3" eb="4">
      <t>カイ</t>
    </rPh>
    <rPh sb="4" eb="5">
      <t>ユカ</t>
    </rPh>
    <rPh sb="13" eb="14">
      <t>シタ</t>
    </rPh>
    <phoneticPr fontId="6"/>
  </si>
  <si>
    <t>■Ⅶ 付属物</t>
    <rPh sb="3" eb="5">
      <t>フゾク</t>
    </rPh>
    <rPh sb="5" eb="6">
      <t>ブツ</t>
    </rPh>
    <phoneticPr fontId="6"/>
  </si>
  <si>
    <t>Ⅶ 附属物</t>
    <rPh sb="2" eb="4">
      <t>フゾク</t>
    </rPh>
    <rPh sb="4" eb="5">
      <t>ブツ</t>
    </rPh>
    <phoneticPr fontId="6"/>
  </si>
  <si>
    <t>稀に発生する地震・暴風（損傷限界時）に対して最大応答変形角　1/120rad以下</t>
    <rPh sb="9" eb="11">
      <t>ボウフウ</t>
    </rPh>
    <phoneticPr fontId="1"/>
  </si>
  <si>
    <t>極めて稀に発生する地震・暴風（安全限界時）に対して最大応答変形角1/20rad以下</t>
    <rPh sb="12" eb="14">
      <t>ボウフウ</t>
    </rPh>
    <phoneticPr fontId="1"/>
  </si>
  <si>
    <t>C1</t>
    <phoneticPr fontId="1"/>
  </si>
  <si>
    <t>C2</t>
    <phoneticPr fontId="1"/>
  </si>
  <si>
    <t>kN/㎡</t>
    <phoneticPr fontId="1"/>
  </si>
  <si>
    <t>kN/m</t>
    <phoneticPr fontId="1"/>
  </si>
  <si>
    <t>A1</t>
    <phoneticPr fontId="1"/>
  </si>
  <si>
    <t>A2</t>
    <phoneticPr fontId="1"/>
  </si>
  <si>
    <t>数量</t>
    <rPh sb="0" eb="2">
      <t>スウリョウ</t>
    </rPh>
    <phoneticPr fontId="1"/>
  </si>
  <si>
    <t>H2</t>
    <phoneticPr fontId="1"/>
  </si>
  <si>
    <t>建物概要</t>
    <rPh sb="0" eb="2">
      <t>タテモノ</t>
    </rPh>
    <rPh sb="2" eb="4">
      <t>ガイヨウ</t>
    </rPh>
    <phoneticPr fontId="1"/>
  </si>
  <si>
    <t>建物名称</t>
    <rPh sb="0" eb="1">
      <t>タ</t>
    </rPh>
    <rPh sb="1" eb="2">
      <t>モノ</t>
    </rPh>
    <rPh sb="2" eb="4">
      <t>メイショウ</t>
    </rPh>
    <phoneticPr fontId="1"/>
  </si>
  <si>
    <t>建築場所</t>
    <rPh sb="0" eb="2">
      <t>ケンチク</t>
    </rPh>
    <rPh sb="2" eb="4">
      <t>バショ</t>
    </rPh>
    <phoneticPr fontId="1"/>
  </si>
  <si>
    <t>主要用途</t>
    <rPh sb="0" eb="2">
      <t>シュヨウ</t>
    </rPh>
    <rPh sb="2" eb="4">
      <t>ヨウト</t>
    </rPh>
    <phoneticPr fontId="1"/>
  </si>
  <si>
    <t>建築規模</t>
    <rPh sb="0" eb="2">
      <t>ケンチク</t>
    </rPh>
    <rPh sb="2" eb="4">
      <t>キボ</t>
    </rPh>
    <phoneticPr fontId="1"/>
  </si>
  <si>
    <t>地上</t>
    <rPh sb="0" eb="2">
      <t>チジョウ</t>
    </rPh>
    <phoneticPr fontId="1"/>
  </si>
  <si>
    <t>階</t>
    <rPh sb="0" eb="1">
      <t>カイ</t>
    </rPh>
    <phoneticPr fontId="1"/>
  </si>
  <si>
    <t>地下</t>
    <rPh sb="0" eb="2">
      <t>チカ</t>
    </rPh>
    <phoneticPr fontId="1"/>
  </si>
  <si>
    <t>軒高</t>
    <rPh sb="0" eb="1">
      <t>ノキ</t>
    </rPh>
    <rPh sb="1" eb="2">
      <t>タカ</t>
    </rPh>
    <phoneticPr fontId="1"/>
  </si>
  <si>
    <t>ｍ</t>
    <phoneticPr fontId="1"/>
  </si>
  <si>
    <t>建物高さ</t>
    <rPh sb="0" eb="1">
      <t>タ</t>
    </rPh>
    <rPh sb="1" eb="2">
      <t>モノ</t>
    </rPh>
    <rPh sb="2" eb="3">
      <t>タカ</t>
    </rPh>
    <phoneticPr fontId="1"/>
  </si>
  <si>
    <t>建築面積</t>
    <rPh sb="0" eb="2">
      <t>ケンチク</t>
    </rPh>
    <rPh sb="2" eb="4">
      <t>メンセキ</t>
    </rPh>
    <phoneticPr fontId="1"/>
  </si>
  <si>
    <t>㎡</t>
    <phoneticPr fontId="1"/>
  </si>
  <si>
    <t>延床面積</t>
    <rPh sb="0" eb="2">
      <t>ノベユカ</t>
    </rPh>
    <rPh sb="2" eb="4">
      <t>メンセキ</t>
    </rPh>
    <phoneticPr fontId="1"/>
  </si>
  <si>
    <t>設計者</t>
    <rPh sb="0" eb="3">
      <t>セッケイシャ</t>
    </rPh>
    <phoneticPr fontId="1"/>
  </si>
  <si>
    <t>事務所名</t>
    <rPh sb="0" eb="2">
      <t>ジム</t>
    </rPh>
    <rPh sb="2" eb="3">
      <t>ショ</t>
    </rPh>
    <rPh sb="3" eb="4">
      <t>メイ</t>
    </rPh>
    <phoneticPr fontId="1"/>
  </si>
  <si>
    <t>設計者住所</t>
    <rPh sb="0" eb="3">
      <t>セッケイシャ</t>
    </rPh>
    <rPh sb="3" eb="5">
      <t>ジュウショ</t>
    </rPh>
    <phoneticPr fontId="1"/>
  </si>
  <si>
    <t>構造上の特徴</t>
    <rPh sb="0" eb="2">
      <t>コウゾウ</t>
    </rPh>
    <rPh sb="2" eb="3">
      <t>ウエ</t>
    </rPh>
    <rPh sb="4" eb="6">
      <t>トクチョウ</t>
    </rPh>
    <phoneticPr fontId="1"/>
  </si>
  <si>
    <t>6.</t>
    <phoneticPr fontId="1"/>
  </si>
  <si>
    <t>7.</t>
    <phoneticPr fontId="1"/>
  </si>
  <si>
    <t>8.</t>
    <phoneticPr fontId="1"/>
  </si>
  <si>
    <t>9.</t>
    <phoneticPr fontId="1"/>
  </si>
  <si>
    <t>10.</t>
    <phoneticPr fontId="1"/>
  </si>
  <si>
    <t>11.</t>
    <phoneticPr fontId="1"/>
  </si>
  <si>
    <t>13.</t>
    <phoneticPr fontId="1"/>
  </si>
  <si>
    <t>14.</t>
    <phoneticPr fontId="1"/>
  </si>
  <si>
    <t>15.</t>
    <phoneticPr fontId="1"/>
  </si>
  <si>
    <t>16.</t>
    <phoneticPr fontId="1"/>
  </si>
  <si>
    <t>17.</t>
    <phoneticPr fontId="1"/>
  </si>
  <si>
    <t>18.</t>
    <phoneticPr fontId="1"/>
  </si>
  <si>
    <t>19.</t>
    <phoneticPr fontId="1"/>
  </si>
  <si>
    <t>20.</t>
    <phoneticPr fontId="1"/>
  </si>
  <si>
    <t>地盤補強は行わない。</t>
    <rPh sb="0" eb="2">
      <t>ジバン</t>
    </rPh>
    <rPh sb="2" eb="4">
      <t>ホキョウ</t>
    </rPh>
    <rPh sb="5" eb="6">
      <t>オコナ</t>
    </rPh>
    <phoneticPr fontId="1"/>
  </si>
  <si>
    <t>12.</t>
    <phoneticPr fontId="1"/>
  </si>
  <si>
    <t>21.</t>
    <phoneticPr fontId="1"/>
  </si>
  <si>
    <t>22.</t>
    <phoneticPr fontId="1"/>
  </si>
  <si>
    <t>上端筋</t>
    <phoneticPr fontId="1"/>
  </si>
  <si>
    <t>その他</t>
    <phoneticPr fontId="1"/>
  </si>
  <si>
    <t>木材の基準強度</t>
    <rPh sb="0" eb="2">
      <t>モクザイ</t>
    </rPh>
    <rPh sb="3" eb="5">
      <t>キジュン</t>
    </rPh>
    <rPh sb="5" eb="7">
      <t>キョウド</t>
    </rPh>
    <phoneticPr fontId="1"/>
  </si>
  <si>
    <t>ヤング係数</t>
    <rPh sb="3" eb="5">
      <t>ケイスウ</t>
    </rPh>
    <phoneticPr fontId="1"/>
  </si>
  <si>
    <t>積載荷重</t>
    <rPh sb="0" eb="2">
      <t>セキサイ</t>
    </rPh>
    <rPh sb="2" eb="4">
      <t>カジュウ</t>
    </rPh>
    <phoneticPr fontId="1"/>
  </si>
  <si>
    <t>基礎</t>
    <rPh sb="0" eb="2">
      <t>キソ</t>
    </rPh>
    <phoneticPr fontId="1"/>
  </si>
  <si>
    <t>チェック項目</t>
    <rPh sb="4" eb="6">
      <t>コウモク</t>
    </rPh>
    <phoneticPr fontId="1"/>
  </si>
  <si>
    <t>土台形式</t>
    <rPh sb="0" eb="2">
      <t>ドダイ</t>
    </rPh>
    <rPh sb="2" eb="4">
      <t>ケイシキ</t>
    </rPh>
    <phoneticPr fontId="1"/>
  </si>
  <si>
    <t>有</t>
    <rPh sb="0" eb="1">
      <t>ア</t>
    </rPh>
    <phoneticPr fontId="1"/>
  </si>
  <si>
    <t>無</t>
    <rPh sb="0" eb="1">
      <t>ナシ</t>
    </rPh>
    <phoneticPr fontId="1"/>
  </si>
  <si>
    <t>基礎との緊結</t>
    <rPh sb="0" eb="2">
      <t>キソ</t>
    </rPh>
    <rPh sb="4" eb="5">
      <t>キン</t>
    </rPh>
    <rPh sb="5" eb="6">
      <t>ケツ</t>
    </rPh>
    <phoneticPr fontId="1"/>
  </si>
  <si>
    <t>上記以外</t>
    <rPh sb="0" eb="2">
      <t>ジョウキ</t>
    </rPh>
    <rPh sb="2" eb="4">
      <t>イガイ</t>
    </rPh>
    <phoneticPr fontId="1"/>
  </si>
  <si>
    <t>水平剛性</t>
    <rPh sb="0" eb="2">
      <t>スイヘイ</t>
    </rPh>
    <rPh sb="2" eb="4">
      <t>ゴウセイ</t>
    </rPh>
    <phoneticPr fontId="1"/>
  </si>
  <si>
    <t>耐風梁</t>
    <rPh sb="0" eb="2">
      <t>タイフウ</t>
    </rPh>
    <rPh sb="2" eb="3">
      <t>ハリ</t>
    </rPh>
    <phoneticPr fontId="1"/>
  </si>
  <si>
    <t>床組及び小屋ばり組の隅角に火打（構造用合板張等も含む）を設け、小屋組に振れ止めを設ける</t>
    <rPh sb="0" eb="1">
      <t>ユカ</t>
    </rPh>
    <rPh sb="1" eb="2">
      <t>クミ</t>
    </rPh>
    <rPh sb="2" eb="3">
      <t>オヨ</t>
    </rPh>
    <rPh sb="4" eb="6">
      <t>コヤ</t>
    </rPh>
    <rPh sb="8" eb="9">
      <t>クミ</t>
    </rPh>
    <rPh sb="10" eb="11">
      <t>スミ</t>
    </rPh>
    <rPh sb="11" eb="12">
      <t>カド</t>
    </rPh>
    <rPh sb="13" eb="14">
      <t>ヒ</t>
    </rPh>
    <rPh sb="14" eb="15">
      <t>ウ</t>
    </rPh>
    <rPh sb="16" eb="19">
      <t>コウゾウヨウ</t>
    </rPh>
    <rPh sb="19" eb="21">
      <t>ゴウバン</t>
    </rPh>
    <rPh sb="21" eb="22">
      <t>ハリ</t>
    </rPh>
    <rPh sb="22" eb="23">
      <t>トウ</t>
    </rPh>
    <rPh sb="24" eb="25">
      <t>フク</t>
    </rPh>
    <rPh sb="28" eb="29">
      <t>モウ</t>
    </rPh>
    <rPh sb="31" eb="33">
      <t>コヤ</t>
    </rPh>
    <rPh sb="33" eb="34">
      <t>クミ</t>
    </rPh>
    <rPh sb="35" eb="36">
      <t>フ</t>
    </rPh>
    <rPh sb="37" eb="38">
      <t>ト</t>
    </rPh>
    <rPh sb="40" eb="41">
      <t>モウ</t>
    </rPh>
    <phoneticPr fontId="1"/>
  </si>
  <si>
    <t>昭62年建告1889号に定める許容応力度計算を行う。</t>
    <rPh sb="0" eb="1">
      <t>アキラ</t>
    </rPh>
    <rPh sb="3" eb="4">
      <t>ネン</t>
    </rPh>
    <rPh sb="4" eb="5">
      <t>ケン</t>
    </rPh>
    <rPh sb="5" eb="6">
      <t>コク</t>
    </rPh>
    <rPh sb="10" eb="11">
      <t>ゴウ</t>
    </rPh>
    <rPh sb="12" eb="13">
      <t>サダ</t>
    </rPh>
    <rPh sb="15" eb="17">
      <t>キョヨウ</t>
    </rPh>
    <rPh sb="17" eb="19">
      <t>オウリョク</t>
    </rPh>
    <rPh sb="19" eb="20">
      <t>ド</t>
    </rPh>
    <rPh sb="20" eb="22">
      <t>ケイサン</t>
    </rPh>
    <rPh sb="23" eb="24">
      <t>オコナ</t>
    </rPh>
    <phoneticPr fontId="1"/>
  </si>
  <si>
    <t>柱頭・柱脚</t>
    <rPh sb="0" eb="2">
      <t>チュウトウ</t>
    </rPh>
    <rPh sb="3" eb="5">
      <t>チュウキャク</t>
    </rPh>
    <phoneticPr fontId="1"/>
  </si>
  <si>
    <t>風圧力に対する垂木の接合の検討</t>
    <rPh sb="0" eb="1">
      <t>フウ</t>
    </rPh>
    <rPh sb="1" eb="3">
      <t>アツリョク</t>
    </rPh>
    <rPh sb="4" eb="5">
      <t>タイ</t>
    </rPh>
    <rPh sb="7" eb="9">
      <t>タルキ</t>
    </rPh>
    <rPh sb="10" eb="12">
      <t>セツゴウ</t>
    </rPh>
    <rPh sb="13" eb="15">
      <t>ケントウ</t>
    </rPh>
    <phoneticPr fontId="1"/>
  </si>
  <si>
    <t>異形鉄筋</t>
    <rPh sb="0" eb="2">
      <t>イケイ</t>
    </rPh>
    <phoneticPr fontId="1"/>
  </si>
  <si>
    <t>垂直積雪量</t>
    <rPh sb="0" eb="2">
      <t>スイチョク</t>
    </rPh>
    <rPh sb="2" eb="4">
      <t>セキセツ</t>
    </rPh>
    <rPh sb="4" eb="5">
      <t>リョウ</t>
    </rPh>
    <phoneticPr fontId="1"/>
  </si>
  <si>
    <t>㎝</t>
    <phoneticPr fontId="1"/>
  </si>
  <si>
    <t>・積雪荷重</t>
    <rPh sb="1" eb="3">
      <t>セキセツ</t>
    </rPh>
    <rPh sb="3" eb="5">
      <t>カジュウ</t>
    </rPh>
    <phoneticPr fontId="1"/>
  </si>
  <si>
    <t>・風圧力の計算</t>
    <rPh sb="1" eb="2">
      <t>フウ</t>
    </rPh>
    <rPh sb="2" eb="4">
      <t>アツリョク</t>
    </rPh>
    <rPh sb="5" eb="6">
      <t>ケイ</t>
    </rPh>
    <rPh sb="6" eb="7">
      <t>サン</t>
    </rPh>
    <phoneticPr fontId="1"/>
  </si>
  <si>
    <t>地表面粗度区分</t>
    <rPh sb="0" eb="2">
      <t>チヒョウ</t>
    </rPh>
    <rPh sb="2" eb="3">
      <t>メン</t>
    </rPh>
    <rPh sb="3" eb="4">
      <t>ソ</t>
    </rPh>
    <rPh sb="4" eb="5">
      <t>ド</t>
    </rPh>
    <rPh sb="5" eb="7">
      <t>クブン</t>
    </rPh>
    <phoneticPr fontId="1"/>
  </si>
  <si>
    <t>m/s</t>
    <phoneticPr fontId="1"/>
  </si>
  <si>
    <t>・地震地域係数</t>
    <rPh sb="1" eb="3">
      <t>ジシン</t>
    </rPh>
    <rPh sb="3" eb="5">
      <t>チイキ</t>
    </rPh>
    <rPh sb="5" eb="7">
      <t>ケイスウ</t>
    </rPh>
    <phoneticPr fontId="1"/>
  </si>
  <si>
    <t>風速Vo＝</t>
    <rPh sb="0" eb="2">
      <t>フウソク</t>
    </rPh>
    <phoneticPr fontId="1"/>
  </si>
  <si>
    <t>Z＝</t>
    <phoneticPr fontId="1"/>
  </si>
  <si>
    <t>許容地耐力</t>
    <rPh sb="0" eb="2">
      <t>キョヨウ</t>
    </rPh>
    <rPh sb="2" eb="3">
      <t>チ</t>
    </rPh>
    <rPh sb="3" eb="5">
      <t>タイリョク</t>
    </rPh>
    <phoneticPr fontId="1"/>
  </si>
  <si>
    <t>・地盤</t>
    <rPh sb="1" eb="3">
      <t>ジバン</t>
    </rPh>
    <phoneticPr fontId="1"/>
  </si>
  <si>
    <t>地盤種別</t>
    <rPh sb="0" eb="2">
      <t>ジバン</t>
    </rPh>
    <rPh sb="2" eb="4">
      <t>シュベツ</t>
    </rPh>
    <phoneticPr fontId="1"/>
  </si>
  <si>
    <t>木材</t>
    <rPh sb="0" eb="2">
      <t>モクザイ</t>
    </rPh>
    <phoneticPr fontId="1"/>
  </si>
  <si>
    <t>名称</t>
    <rPh sb="0" eb="2">
      <t>メイショウ</t>
    </rPh>
    <phoneticPr fontId="1"/>
  </si>
  <si>
    <t>断面</t>
    <rPh sb="0" eb="2">
      <t>ダンメン</t>
    </rPh>
    <phoneticPr fontId="1"/>
  </si>
  <si>
    <t>材種</t>
    <rPh sb="0" eb="1">
      <t>ザイ</t>
    </rPh>
    <rPh sb="1" eb="2">
      <t>シュ</t>
    </rPh>
    <phoneticPr fontId="1"/>
  </si>
  <si>
    <t>等級</t>
    <rPh sb="0" eb="2">
      <t>トウキュウ</t>
    </rPh>
    <phoneticPr fontId="1"/>
  </si>
  <si>
    <t>管柱</t>
    <rPh sb="0" eb="1">
      <t>クダ</t>
    </rPh>
    <rPh sb="1" eb="2">
      <t>ハシラ</t>
    </rPh>
    <phoneticPr fontId="1"/>
  </si>
  <si>
    <t>柱頭・柱脚の接合方法</t>
    <rPh sb="0" eb="2">
      <t>チュウトウ</t>
    </rPh>
    <rPh sb="3" eb="5">
      <t>チュウキャク</t>
    </rPh>
    <rPh sb="6" eb="8">
      <t>セツゴウ</t>
    </rPh>
    <rPh sb="8" eb="10">
      <t>ホウホウ</t>
    </rPh>
    <phoneticPr fontId="1"/>
  </si>
  <si>
    <t>部位</t>
    <rPh sb="0" eb="2">
      <t>ブイ</t>
    </rPh>
    <phoneticPr fontId="1"/>
  </si>
  <si>
    <t>面材の種類</t>
    <rPh sb="0" eb="2">
      <t>メンザイ</t>
    </rPh>
    <rPh sb="3" eb="5">
      <t>シュルイ</t>
    </rPh>
    <phoneticPr fontId="1"/>
  </si>
  <si>
    <t>面材釘打ち仕様</t>
    <rPh sb="0" eb="2">
      <t>メンザイ</t>
    </rPh>
    <rPh sb="2" eb="3">
      <t>クギ</t>
    </rPh>
    <rPh sb="3" eb="4">
      <t>ウ</t>
    </rPh>
    <rPh sb="5" eb="7">
      <t>シヨウ</t>
    </rPh>
    <phoneticPr fontId="1"/>
  </si>
  <si>
    <t>場所</t>
    <rPh sb="0" eb="2">
      <t>バショ</t>
    </rPh>
    <phoneticPr fontId="1"/>
  </si>
  <si>
    <t>床水平構面仕様</t>
    <rPh sb="0" eb="1">
      <t>ユカ</t>
    </rPh>
    <rPh sb="1" eb="3">
      <t>スイヘイ</t>
    </rPh>
    <rPh sb="3" eb="5">
      <t>コウメン</t>
    </rPh>
    <rPh sb="5" eb="7">
      <t>シヨウ</t>
    </rPh>
    <phoneticPr fontId="1"/>
  </si>
  <si>
    <t>勾配屋根水平構面仕様</t>
    <rPh sb="0" eb="2">
      <t>コウバイ</t>
    </rPh>
    <rPh sb="2" eb="3">
      <t>ヤ</t>
    </rPh>
    <rPh sb="3" eb="4">
      <t>ネ</t>
    </rPh>
    <rPh sb="4" eb="6">
      <t>スイヘイ</t>
    </rPh>
    <rPh sb="6" eb="8">
      <t>コウメン</t>
    </rPh>
    <rPh sb="8" eb="10">
      <t>シヨウ</t>
    </rPh>
    <phoneticPr fontId="1"/>
  </si>
  <si>
    <t>その他</t>
    <rPh sb="2" eb="3">
      <t>タ</t>
    </rPh>
    <phoneticPr fontId="1"/>
  </si>
  <si>
    <t>荷重(kN)</t>
    <rPh sb="0" eb="2">
      <t>カジュウ</t>
    </rPh>
    <phoneticPr fontId="1"/>
  </si>
  <si>
    <t>1階床荷重 W0</t>
    <rPh sb="1" eb="2">
      <t>カイ</t>
    </rPh>
    <rPh sb="2" eb="3">
      <t>ユカ</t>
    </rPh>
    <rPh sb="3" eb="5">
      <t>カジュウ</t>
    </rPh>
    <phoneticPr fontId="6"/>
  </si>
  <si>
    <t>・地震力に対する安全性の検証</t>
  </si>
  <si>
    <t>設計クライテリア</t>
  </si>
  <si>
    <t>階数</t>
  </si>
  <si>
    <t>損傷限界</t>
  </si>
  <si>
    <t>安全限界</t>
  </si>
  <si>
    <t>限界変位</t>
  </si>
  <si>
    <t>応答変位</t>
  </si>
  <si>
    <t>判定</t>
  </si>
  <si>
    <t>・風圧力に対する安全性の検証</t>
  </si>
  <si>
    <t>風圧力W</t>
  </si>
  <si>
    <t>W×1.6</t>
  </si>
  <si>
    <t>2階荷重   W2</t>
    <rPh sb="1" eb="2">
      <t>カイ</t>
    </rPh>
    <rPh sb="2" eb="4">
      <t>カジュウ</t>
    </rPh>
    <phoneticPr fontId="6"/>
  </si>
  <si>
    <t>1階荷重   W1</t>
    <rPh sb="1" eb="2">
      <t>カイ</t>
    </rPh>
    <rPh sb="2" eb="4">
      <t>カジュウ</t>
    </rPh>
    <phoneticPr fontId="6"/>
  </si>
  <si>
    <t>形状</t>
    <rPh sb="0" eb="2">
      <t>ケイジョウ</t>
    </rPh>
    <phoneticPr fontId="1"/>
  </si>
  <si>
    <t>スラブ筋</t>
    <rPh sb="3" eb="4">
      <t>キン</t>
    </rPh>
    <phoneticPr fontId="1"/>
  </si>
  <si>
    <t>基礎梁</t>
    <rPh sb="0" eb="2">
      <t>キソ</t>
    </rPh>
    <rPh sb="2" eb="3">
      <t>ハリ</t>
    </rPh>
    <phoneticPr fontId="1"/>
  </si>
  <si>
    <t>成(㎜）</t>
    <rPh sb="0" eb="1">
      <t>セイ</t>
    </rPh>
    <phoneticPr fontId="1"/>
  </si>
  <si>
    <t>幅(㎜）</t>
    <rPh sb="0" eb="1">
      <t>ハバ</t>
    </rPh>
    <phoneticPr fontId="1"/>
  </si>
  <si>
    <t>厚み(㎜)</t>
    <rPh sb="0" eb="1">
      <t>アツ</t>
    </rPh>
    <phoneticPr fontId="1"/>
  </si>
  <si>
    <t>軒先及び垂木の接合</t>
    <rPh sb="0" eb="2">
      <t>ノキサキ</t>
    </rPh>
    <rPh sb="2" eb="3">
      <t>オヨ</t>
    </rPh>
    <rPh sb="4" eb="6">
      <t>タルキ</t>
    </rPh>
    <rPh sb="7" eb="9">
      <t>セツゴウ</t>
    </rPh>
    <phoneticPr fontId="1"/>
  </si>
  <si>
    <t>接合方法</t>
    <rPh sb="0" eb="2">
      <t>セツゴウ</t>
    </rPh>
    <rPh sb="2" eb="4">
      <t>ホウホウ</t>
    </rPh>
    <phoneticPr fontId="1"/>
  </si>
  <si>
    <t>軒の出(㎜)</t>
    <rPh sb="0" eb="1">
      <t>ノキ</t>
    </rPh>
    <rPh sb="2" eb="3">
      <t>デ</t>
    </rPh>
    <phoneticPr fontId="1"/>
  </si>
  <si>
    <t>建物の主な材料と仕様</t>
    <rPh sb="0" eb="2">
      <t>タテモノ</t>
    </rPh>
    <rPh sb="3" eb="4">
      <t>オモ</t>
    </rPh>
    <rPh sb="5" eb="7">
      <t>ザイリョウ</t>
    </rPh>
    <rPh sb="8" eb="10">
      <t>シヨウ</t>
    </rPh>
    <phoneticPr fontId="1"/>
  </si>
  <si>
    <t>4.1</t>
    <phoneticPr fontId="1"/>
  </si>
  <si>
    <t>4.2</t>
    <phoneticPr fontId="1"/>
  </si>
  <si>
    <t>耐力表</t>
    <rPh sb="0" eb="2">
      <t>タイリョク</t>
    </rPh>
    <rPh sb="2" eb="3">
      <t>ヒョウ</t>
    </rPh>
    <phoneticPr fontId="1"/>
  </si>
  <si>
    <t>実況に応じた荷重</t>
    <rPh sb="0" eb="2">
      <t>ジッキョウ</t>
    </rPh>
    <rPh sb="3" eb="4">
      <t>オウ</t>
    </rPh>
    <rPh sb="6" eb="8">
      <t>カジュウ</t>
    </rPh>
    <phoneticPr fontId="1"/>
  </si>
  <si>
    <t>23.</t>
    <phoneticPr fontId="1"/>
  </si>
  <si>
    <t>24.</t>
    <phoneticPr fontId="1"/>
  </si>
  <si>
    <t>保有水平耐力</t>
    <rPh sb="0" eb="2">
      <t>ホユウ</t>
    </rPh>
    <rPh sb="2" eb="4">
      <t>スイヘイ</t>
    </rPh>
    <phoneticPr fontId="1"/>
  </si>
  <si>
    <t>復元力</t>
    <rPh sb="0" eb="3">
      <t>フクゲンリョク</t>
    </rPh>
    <phoneticPr fontId="1"/>
  </si>
  <si>
    <t>単位：kN</t>
    <rPh sb="0" eb="2">
      <t>タンイ</t>
    </rPh>
    <phoneticPr fontId="1"/>
  </si>
  <si>
    <t>単位：rad</t>
    <rPh sb="0" eb="2">
      <t>タンイ</t>
    </rPh>
    <phoneticPr fontId="1"/>
  </si>
  <si>
    <t>よって、</t>
    <phoneticPr fontId="1"/>
  </si>
  <si>
    <t>以上より</t>
    <rPh sb="0" eb="2">
      <t>イジョウ</t>
    </rPh>
    <phoneticPr fontId="1"/>
  </si>
  <si>
    <t>柱と基礎を水平方向及び上下方向ともに拘束しない場合</t>
    <rPh sb="0" eb="1">
      <t>ハシラ</t>
    </rPh>
    <rPh sb="2" eb="4">
      <t>キソ</t>
    </rPh>
    <rPh sb="5" eb="7">
      <t>スイヘイ</t>
    </rPh>
    <rPh sb="7" eb="9">
      <t>ホウコウ</t>
    </rPh>
    <rPh sb="9" eb="10">
      <t>オヨ</t>
    </rPh>
    <rPh sb="11" eb="13">
      <t>ジョウゲ</t>
    </rPh>
    <rPh sb="13" eb="15">
      <t>ホウコウ</t>
    </rPh>
    <rPh sb="18" eb="20">
      <t>コウソク</t>
    </rPh>
    <rPh sb="23" eb="25">
      <t>バアイ</t>
    </rPh>
    <phoneticPr fontId="1"/>
  </si>
  <si>
    <t>前提条件</t>
    <rPh sb="0" eb="2">
      <t>ゼンテイ</t>
    </rPh>
    <rPh sb="2" eb="4">
      <t>ジョウケン</t>
    </rPh>
    <phoneticPr fontId="1"/>
  </si>
  <si>
    <t>柱脚がバラバラに挙動しないようにする。</t>
    <rPh sb="0" eb="2">
      <t>チュウキャク</t>
    </rPh>
    <rPh sb="8" eb="10">
      <t>キョドウ</t>
    </rPh>
    <phoneticPr fontId="1"/>
  </si>
  <si>
    <t>滑っても基礎よりはみ出さない工夫を行う。</t>
    <rPh sb="0" eb="1">
      <t>スベ</t>
    </rPh>
    <rPh sb="4" eb="6">
      <t>キソ</t>
    </rPh>
    <rPh sb="10" eb="11">
      <t>ダ</t>
    </rPh>
    <rPh sb="14" eb="16">
      <t>クフウ</t>
    </rPh>
    <rPh sb="17" eb="18">
      <t>オコナ</t>
    </rPh>
    <phoneticPr fontId="1"/>
  </si>
  <si>
    <t>偏心率0.15以下</t>
    <rPh sb="0" eb="2">
      <t>ヘンシン</t>
    </rPh>
    <rPh sb="2" eb="3">
      <t>リツ</t>
    </rPh>
    <rPh sb="7" eb="9">
      <t>イカ</t>
    </rPh>
    <phoneticPr fontId="1"/>
  </si>
  <si>
    <t>対策</t>
    <rPh sb="0" eb="2">
      <t>タイサク</t>
    </rPh>
    <phoneticPr fontId="1"/>
  </si>
  <si>
    <t>・前提条件</t>
    <rPh sb="1" eb="3">
      <t>ゼンテイ</t>
    </rPh>
    <rPh sb="3" eb="5">
      <t>ジョウケン</t>
    </rPh>
    <phoneticPr fontId="1"/>
  </si>
  <si>
    <t>総荷重</t>
    <rPh sb="0" eb="1">
      <t>ソウ</t>
    </rPh>
    <rPh sb="1" eb="3">
      <t>カジュウ</t>
    </rPh>
    <phoneticPr fontId="1"/>
  </si>
  <si>
    <t>C1補正</t>
    <phoneticPr fontId="1"/>
  </si>
  <si>
    <t>C2補正</t>
    <phoneticPr fontId="1"/>
  </si>
  <si>
    <t>2.7ｍ以下</t>
    <rPh sb="4" eb="6">
      <t>イカ</t>
    </rPh>
    <phoneticPr fontId="1"/>
  </si>
  <si>
    <t>住宅の居室程度</t>
    <rPh sb="0" eb="2">
      <t>ジュウタク</t>
    </rPh>
    <rPh sb="3" eb="5">
      <t>キョシツ</t>
    </rPh>
    <rPh sb="5" eb="7">
      <t>テイド</t>
    </rPh>
    <phoneticPr fontId="1"/>
  </si>
  <si>
    <t>H2！</t>
    <phoneticPr fontId="1"/>
  </si>
  <si>
    <t>D1！</t>
    <phoneticPr fontId="1"/>
  </si>
  <si>
    <t>A1+Y1+B1+C2+C1+H2！+Z1</t>
    <phoneticPr fontId="1"/>
  </si>
  <si>
    <t>C1+D1！</t>
    <phoneticPr fontId="1"/>
  </si>
  <si>
    <t>本建物は、くまもと型伝統構法を用いた木造建築物とする。</t>
    <rPh sb="0" eb="1">
      <t>ホン</t>
    </rPh>
    <rPh sb="1" eb="3">
      <t>タテモノ</t>
    </rPh>
    <rPh sb="9" eb="10">
      <t>ガタ</t>
    </rPh>
    <rPh sb="10" eb="12">
      <t>デントウ</t>
    </rPh>
    <rPh sb="12" eb="14">
      <t>コウホウ</t>
    </rPh>
    <rPh sb="15" eb="16">
      <t>モチ</t>
    </rPh>
    <rPh sb="18" eb="20">
      <t>モクゾウ</t>
    </rPh>
    <rPh sb="20" eb="22">
      <t>ケンチク</t>
    </rPh>
    <rPh sb="22" eb="23">
      <t>ブツ</t>
    </rPh>
    <phoneticPr fontId="1"/>
  </si>
  <si>
    <t>材料</t>
    <rPh sb="0" eb="2">
      <t>ザイリョウ</t>
    </rPh>
    <phoneticPr fontId="1"/>
  </si>
  <si>
    <t>構造計算書</t>
    <rPh sb="0" eb="2">
      <t>コウゾウ</t>
    </rPh>
    <rPh sb="2" eb="5">
      <t>ケイサンショ</t>
    </rPh>
    <phoneticPr fontId="1"/>
  </si>
  <si>
    <t>熊本県熊本市</t>
    <rPh sb="0" eb="3">
      <t>クマモトケン</t>
    </rPh>
    <rPh sb="3" eb="6">
      <t>クマモトシ</t>
    </rPh>
    <phoneticPr fontId="1"/>
  </si>
  <si>
    <t>専用住宅</t>
    <rPh sb="0" eb="2">
      <t>センヨウ</t>
    </rPh>
    <rPh sb="2" eb="4">
      <t>ジュウタク</t>
    </rPh>
    <phoneticPr fontId="1"/>
  </si>
  <si>
    <t>通し柱は180角・165角、管柱は120角である。</t>
    <rPh sb="0" eb="1">
      <t>トオ</t>
    </rPh>
    <rPh sb="2" eb="3">
      <t>ハシラ</t>
    </rPh>
    <rPh sb="7" eb="8">
      <t>カド</t>
    </rPh>
    <rPh sb="12" eb="13">
      <t>カド</t>
    </rPh>
    <rPh sb="14" eb="15">
      <t>クダ</t>
    </rPh>
    <rPh sb="15" eb="16">
      <t>ハシラ</t>
    </rPh>
    <rPh sb="20" eb="21">
      <t>カド</t>
    </rPh>
    <phoneticPr fontId="1"/>
  </si>
  <si>
    <t>11.</t>
    <phoneticPr fontId="1"/>
  </si>
  <si>
    <t>足固めは120㎜×210㎜、小屋梁は120㎜×240㎜～φ240㎜、床梁は120㎜×240㎜・165㎜×240㎜、受梁は120㎜×240㎜～240㎜×240㎜、梁つなぎは120㎜×120㎜である。</t>
    <rPh sb="0" eb="2">
      <t>アシガタ</t>
    </rPh>
    <rPh sb="14" eb="16">
      <t>コヤ</t>
    </rPh>
    <rPh sb="16" eb="17">
      <t>ハリ</t>
    </rPh>
    <rPh sb="34" eb="35">
      <t>ユカ</t>
    </rPh>
    <rPh sb="35" eb="36">
      <t>ハリ</t>
    </rPh>
    <rPh sb="57" eb="58">
      <t>ウ</t>
    </rPh>
    <rPh sb="58" eb="59">
      <t>ハリ</t>
    </rPh>
    <rPh sb="80" eb="81">
      <t>ハリ</t>
    </rPh>
    <phoneticPr fontId="1"/>
  </si>
  <si>
    <t>敷地は平たんで、地盤補強はなく、擁壁・地下室はない。</t>
    <rPh sb="0" eb="2">
      <t>シキチ</t>
    </rPh>
    <rPh sb="3" eb="4">
      <t>ヘイ</t>
    </rPh>
    <rPh sb="8" eb="10">
      <t>ジバン</t>
    </rPh>
    <rPh sb="10" eb="12">
      <t>ホキョウ</t>
    </rPh>
    <rPh sb="16" eb="18">
      <t>ヨウヘキ</t>
    </rPh>
    <rPh sb="19" eb="22">
      <t>チカシツ</t>
    </rPh>
    <phoneticPr fontId="1"/>
  </si>
  <si>
    <t>偏心率においては、損傷限界時の剛性により求める。</t>
    <rPh sb="2" eb="3">
      <t>リツ</t>
    </rPh>
    <rPh sb="9" eb="11">
      <t>ソンショウ</t>
    </rPh>
    <phoneticPr fontId="1"/>
  </si>
  <si>
    <t>剛性率においては、損傷限界時の層間変形角により求める。</t>
    <rPh sb="9" eb="11">
      <t>ソンショウ</t>
    </rPh>
    <phoneticPr fontId="1"/>
  </si>
  <si>
    <t>大引</t>
    <rPh sb="0" eb="1">
      <t>オオ</t>
    </rPh>
    <rPh sb="1" eb="2">
      <t>ビ</t>
    </rPh>
    <phoneticPr fontId="1"/>
  </si>
  <si>
    <t>基礎の検討</t>
    <rPh sb="0" eb="2">
      <t>キソ</t>
    </rPh>
    <rPh sb="3" eb="5">
      <t>ケントウ</t>
    </rPh>
    <phoneticPr fontId="1"/>
  </si>
  <si>
    <t>梁の検討</t>
    <rPh sb="0" eb="1">
      <t>ハリ</t>
    </rPh>
    <rPh sb="2" eb="4">
      <t>ケントウ</t>
    </rPh>
    <phoneticPr fontId="1"/>
  </si>
  <si>
    <t>基礎は鉄筋コンクリート造の布基礎とする。</t>
    <rPh sb="13" eb="14">
      <t>ヌノ</t>
    </rPh>
    <phoneticPr fontId="1"/>
  </si>
  <si>
    <t>25.</t>
    <phoneticPr fontId="1"/>
  </si>
  <si>
    <t>土間コン</t>
    <rPh sb="0" eb="2">
      <t>ドマ</t>
    </rPh>
    <phoneticPr fontId="1"/>
  </si>
  <si>
    <t>§1.構造計算概要書</t>
    <rPh sb="3" eb="5">
      <t>コウゾウ</t>
    </rPh>
    <rPh sb="5" eb="7">
      <t>ケイサン</t>
    </rPh>
    <rPh sb="7" eb="10">
      <t>ガイヨウショ</t>
    </rPh>
    <phoneticPr fontId="1"/>
  </si>
  <si>
    <t>1.7</t>
    <phoneticPr fontId="1"/>
  </si>
  <si>
    <t>1.8</t>
    <phoneticPr fontId="1"/>
  </si>
  <si>
    <t>1.9</t>
    <phoneticPr fontId="1"/>
  </si>
  <si>
    <t>総合所見</t>
    <rPh sb="0" eb="2">
      <t>ソウゴウ</t>
    </rPh>
    <rPh sb="2" eb="4">
      <t>ショケン</t>
    </rPh>
    <phoneticPr fontId="1"/>
  </si>
  <si>
    <t>2次部材の検討</t>
    <rPh sb="1" eb="2">
      <t>ジ</t>
    </rPh>
    <rPh sb="2" eb="4">
      <t>ブザイ</t>
    </rPh>
    <rPh sb="5" eb="7">
      <t>ケントウ</t>
    </rPh>
    <phoneticPr fontId="1"/>
  </si>
  <si>
    <t>2.1</t>
    <phoneticPr fontId="1"/>
  </si>
  <si>
    <t>2.2</t>
    <phoneticPr fontId="1"/>
  </si>
  <si>
    <t>2.3</t>
    <phoneticPr fontId="1"/>
  </si>
  <si>
    <t>3.1</t>
    <phoneticPr fontId="1"/>
  </si>
  <si>
    <t>3.2</t>
    <phoneticPr fontId="1"/>
  </si>
  <si>
    <t>3.3</t>
    <phoneticPr fontId="1"/>
  </si>
  <si>
    <t>3.4</t>
    <phoneticPr fontId="1"/>
  </si>
  <si>
    <t>3.5</t>
    <phoneticPr fontId="1"/>
  </si>
  <si>
    <t>§2.構造計算書（個別計算）</t>
    <rPh sb="3" eb="5">
      <t>コウゾウ</t>
    </rPh>
    <rPh sb="5" eb="8">
      <t>ケイサンショ</t>
    </rPh>
    <rPh sb="9" eb="11">
      <t>コベツ</t>
    </rPh>
    <rPh sb="11" eb="13">
      <t>ケイサン</t>
    </rPh>
    <phoneticPr fontId="1"/>
  </si>
  <si>
    <t>§4.添付資料</t>
    <rPh sb="3" eb="5">
      <t>テンプ</t>
    </rPh>
    <rPh sb="5" eb="7">
      <t>シリョウ</t>
    </rPh>
    <phoneticPr fontId="1"/>
  </si>
  <si>
    <t>構造図</t>
    <rPh sb="0" eb="2">
      <t>コウゾウ</t>
    </rPh>
    <rPh sb="2" eb="3">
      <t>ズ</t>
    </rPh>
    <phoneticPr fontId="1"/>
  </si>
  <si>
    <t>§3.構造計算書（限界耐力計算）</t>
    <rPh sb="3" eb="5">
      <t>コウゾウ</t>
    </rPh>
    <rPh sb="5" eb="8">
      <t>ケイサンショ</t>
    </rPh>
    <rPh sb="9" eb="11">
      <t>ゲンカイ</t>
    </rPh>
    <rPh sb="11" eb="13">
      <t>タイリョク</t>
    </rPh>
    <rPh sb="13" eb="15">
      <t>ケイサン</t>
    </rPh>
    <phoneticPr fontId="1"/>
  </si>
  <si>
    <t>屋根葺き材の資料</t>
    <rPh sb="0" eb="1">
      <t>ヤ</t>
    </rPh>
    <rPh sb="1" eb="2">
      <t>ネ</t>
    </rPh>
    <rPh sb="2" eb="3">
      <t>フ</t>
    </rPh>
    <rPh sb="4" eb="5">
      <t>ザイ</t>
    </rPh>
    <rPh sb="6" eb="8">
      <t>シリョウ</t>
    </rPh>
    <phoneticPr fontId="1"/>
  </si>
  <si>
    <t>風荷重時の確認</t>
    <rPh sb="0" eb="1">
      <t>カゼ</t>
    </rPh>
    <rPh sb="1" eb="3">
      <t>カジュウ</t>
    </rPh>
    <rPh sb="3" eb="4">
      <t>トキ</t>
    </rPh>
    <rPh sb="5" eb="7">
      <t>カクニン</t>
    </rPh>
    <phoneticPr fontId="1"/>
  </si>
  <si>
    <t>地震時増分解析の確認</t>
    <rPh sb="0" eb="2">
      <t>ジシン</t>
    </rPh>
    <rPh sb="2" eb="3">
      <t>トキ</t>
    </rPh>
    <rPh sb="3" eb="5">
      <t>ゾウブン</t>
    </rPh>
    <rPh sb="5" eb="7">
      <t>カイセキ</t>
    </rPh>
    <rPh sb="8" eb="10">
      <t>カクニン</t>
    </rPh>
    <phoneticPr fontId="1"/>
  </si>
  <si>
    <t>偏心率・剛性率</t>
    <rPh sb="0" eb="2">
      <t>ヘンシン</t>
    </rPh>
    <rPh sb="2" eb="3">
      <t>リツ</t>
    </rPh>
    <rPh sb="4" eb="6">
      <t>ゴウセイ</t>
    </rPh>
    <rPh sb="6" eb="7">
      <t>リツ</t>
    </rPh>
    <phoneticPr fontId="1"/>
  </si>
  <si>
    <t>計算モデル</t>
    <rPh sb="0" eb="2">
      <t>ケイサン</t>
    </rPh>
    <phoneticPr fontId="1"/>
  </si>
  <si>
    <t>　〇　〇　〇　建設</t>
    <rPh sb="7" eb="9">
      <t>ケンセツ</t>
    </rPh>
    <phoneticPr fontId="1"/>
  </si>
  <si>
    <t>〇　〇　〇　〇　〇</t>
    <phoneticPr fontId="1"/>
  </si>
  <si>
    <t>熊本市〇区〇〇〇1-1</t>
    <rPh sb="0" eb="2">
      <t>クマモト</t>
    </rPh>
    <rPh sb="2" eb="3">
      <t>シ</t>
    </rPh>
    <rPh sb="4" eb="5">
      <t>ク</t>
    </rPh>
    <phoneticPr fontId="1"/>
  </si>
  <si>
    <t>構造計算方針</t>
    <rPh sb="0" eb="2">
      <t>コウゾウ</t>
    </rPh>
    <rPh sb="2" eb="4">
      <t>ケイサン</t>
    </rPh>
    <rPh sb="4" eb="6">
      <t>ホウシン</t>
    </rPh>
    <phoneticPr fontId="1"/>
  </si>
  <si>
    <t>補足検討</t>
    <rPh sb="0" eb="2">
      <t>ホソク</t>
    </rPh>
    <rPh sb="2" eb="4">
      <t>ケントウ</t>
    </rPh>
    <phoneticPr fontId="1"/>
  </si>
  <si>
    <t>26.</t>
    <phoneticPr fontId="1"/>
  </si>
  <si>
    <t>図面の「1,2,3・・・」通りをX通り、「い、ろ、は・・・」通りをY通りとする。</t>
    <rPh sb="0" eb="2">
      <t>ズメン</t>
    </rPh>
    <rPh sb="13" eb="14">
      <t>トオ</t>
    </rPh>
    <rPh sb="17" eb="18">
      <t>トオ</t>
    </rPh>
    <rPh sb="30" eb="31">
      <t>トオ</t>
    </rPh>
    <rPh sb="34" eb="35">
      <t>トオ</t>
    </rPh>
    <phoneticPr fontId="1"/>
  </si>
  <si>
    <t>　</t>
    <phoneticPr fontId="1"/>
  </si>
  <si>
    <t>・柱脚の検討</t>
    <rPh sb="1" eb="3">
      <t>チュウキャク</t>
    </rPh>
    <rPh sb="4" eb="6">
      <t>ケントウ</t>
    </rPh>
    <phoneticPr fontId="1"/>
  </si>
  <si>
    <t>・偏心率・剛性率の検証</t>
    <rPh sb="1" eb="2">
      <t>カタヨ</t>
    </rPh>
    <rPh sb="2" eb="3">
      <t>ココロ</t>
    </rPh>
    <rPh sb="3" eb="4">
      <t>リツ</t>
    </rPh>
    <rPh sb="5" eb="7">
      <t>ゴウセイ</t>
    </rPh>
    <rPh sb="7" eb="8">
      <t>リツ</t>
    </rPh>
    <rPh sb="9" eb="11">
      <t>ケンショウ</t>
    </rPh>
    <phoneticPr fontId="1"/>
  </si>
  <si>
    <t>偏心率</t>
    <rPh sb="0" eb="2">
      <t>ヘンシン</t>
    </rPh>
    <rPh sb="2" eb="3">
      <t>リツ</t>
    </rPh>
    <phoneticPr fontId="1"/>
  </si>
  <si>
    <t>剛性率</t>
    <rPh sb="0" eb="2">
      <t>ゴウセイ</t>
    </rPh>
    <rPh sb="2" eb="3">
      <t>リツ</t>
    </rPh>
    <phoneticPr fontId="1"/>
  </si>
  <si>
    <t>X方向</t>
    <phoneticPr fontId="1"/>
  </si>
  <si>
    <t>Y方向</t>
    <phoneticPr fontId="1"/>
  </si>
  <si>
    <t>X方向</t>
    <rPh sb="1" eb="3">
      <t>ホウコウ</t>
    </rPh>
    <phoneticPr fontId="1"/>
  </si>
  <si>
    <t>Y方向</t>
    <rPh sb="1" eb="3">
      <t>ホウコウ</t>
    </rPh>
    <phoneticPr fontId="1"/>
  </si>
  <si>
    <t>4.3</t>
  </si>
  <si>
    <t>部材断面検討リスト</t>
    <phoneticPr fontId="1"/>
  </si>
  <si>
    <t>柱頭柱脚部は長ほぞコミ栓打ちである。</t>
    <rPh sb="0" eb="1">
      <t>ハシラ</t>
    </rPh>
    <rPh sb="1" eb="2">
      <t>アタマ</t>
    </rPh>
    <rPh sb="2" eb="3">
      <t>ハシラ</t>
    </rPh>
    <rPh sb="3" eb="4">
      <t>アシ</t>
    </rPh>
    <rPh sb="4" eb="5">
      <t>ブ</t>
    </rPh>
    <rPh sb="6" eb="7">
      <t>ナガ</t>
    </rPh>
    <rPh sb="11" eb="12">
      <t>セン</t>
    </rPh>
    <rPh sb="12" eb="13">
      <t>ウ</t>
    </rPh>
    <phoneticPr fontId="1"/>
  </si>
  <si>
    <t>水平構面は梁に杉板30㎜を釘打ちし、小屋組には貫25㎜×105㎜を用いた構成である。</t>
    <phoneticPr fontId="1"/>
  </si>
  <si>
    <t>地震力は、限界耐力計算（変位増分法）で検討を行い、各耐力の復元力特性は実験値を用いた。又、加速度応答スペクトルには平12年建告第1457号の第10に示される加速度応答スペクトルを用いる。</t>
    <phoneticPr fontId="1"/>
  </si>
  <si>
    <t>中規模地震では、液状化の恐れはないが、大規模地震では不明である。液状化により不同沈下が生じても、復旧できるようにする。</t>
    <rPh sb="0" eb="3">
      <t>チュウキボ</t>
    </rPh>
    <rPh sb="3" eb="5">
      <t>ジシン</t>
    </rPh>
    <rPh sb="8" eb="11">
      <t>エキジョウカ</t>
    </rPh>
    <rPh sb="12" eb="13">
      <t>オソ</t>
    </rPh>
    <rPh sb="19" eb="22">
      <t>ダイキボ</t>
    </rPh>
    <rPh sb="22" eb="24">
      <t>ジシン</t>
    </rPh>
    <rPh sb="26" eb="28">
      <t>フメイ</t>
    </rPh>
    <rPh sb="32" eb="35">
      <t>エキジョウカ</t>
    </rPh>
    <rPh sb="38" eb="40">
      <t>フドウ</t>
    </rPh>
    <rPh sb="40" eb="42">
      <t>チンカ</t>
    </rPh>
    <rPh sb="43" eb="44">
      <t>ショウ</t>
    </rPh>
    <rPh sb="48" eb="50">
      <t>フッキュウ</t>
    </rPh>
    <phoneticPr fontId="1"/>
  </si>
  <si>
    <t>柱、梁、足固めには熊本県産の杉材を、土台には熊本県産の桧材を用いる。</t>
    <phoneticPr fontId="1"/>
  </si>
  <si>
    <t>鉛直構面は、土壁、長ほぞ、差鴨居で耐力をとり、漆喰塗りや板壁等を耐力要素以外の水平抵抗要素とする。</t>
    <rPh sb="6" eb="7">
      <t>ツチ</t>
    </rPh>
    <rPh sb="7" eb="8">
      <t>カベ</t>
    </rPh>
    <phoneticPr fontId="1"/>
  </si>
  <si>
    <t>採用</t>
    <rPh sb="0" eb="2">
      <t>サイヨウ</t>
    </rPh>
    <phoneticPr fontId="1"/>
  </si>
  <si>
    <t>荷重詳細と単位荷重</t>
    <rPh sb="0" eb="2">
      <t>カジュウ</t>
    </rPh>
    <rPh sb="2" eb="4">
      <t>ショウサイ</t>
    </rPh>
    <rPh sb="5" eb="7">
      <t>タンイ</t>
    </rPh>
    <rPh sb="7" eb="9">
      <t>カジュウ</t>
    </rPh>
    <phoneticPr fontId="1"/>
  </si>
  <si>
    <t>高さ補正</t>
    <rPh sb="0" eb="1">
      <t>タカ</t>
    </rPh>
    <rPh sb="2" eb="4">
      <t>ホセイ</t>
    </rPh>
    <phoneticPr fontId="1"/>
  </si>
  <si>
    <t>Ⅱ 小屋組・天井 + Ⅵ 1階内壁</t>
    <rPh sb="2" eb="4">
      <t>コヤ</t>
    </rPh>
    <rPh sb="4" eb="5">
      <t>グ</t>
    </rPh>
    <rPh sb="6" eb="8">
      <t>テンジョウ</t>
    </rPh>
    <rPh sb="14" eb="15">
      <t>カイ</t>
    </rPh>
    <rPh sb="15" eb="17">
      <t>ナイヘキ</t>
    </rPh>
    <rPh sb="16" eb="17">
      <t>カベ</t>
    </rPh>
    <phoneticPr fontId="6"/>
  </si>
  <si>
    <t>Ⅱ 小屋組・天井 + Ⅵ 2階内壁</t>
    <rPh sb="2" eb="4">
      <t>コヤ</t>
    </rPh>
    <rPh sb="4" eb="5">
      <t>グ</t>
    </rPh>
    <rPh sb="6" eb="8">
      <t>テンジョウ</t>
    </rPh>
    <rPh sb="14" eb="15">
      <t>カイ</t>
    </rPh>
    <rPh sb="15" eb="17">
      <t>ナイヘキ</t>
    </rPh>
    <rPh sb="16" eb="17">
      <t>カベ</t>
    </rPh>
    <phoneticPr fontId="6"/>
  </si>
  <si>
    <t>Ⅳ 1階外壁</t>
    <rPh sb="3" eb="4">
      <t>カイ</t>
    </rPh>
    <rPh sb="4" eb="6">
      <t>ガイヘキ</t>
    </rPh>
    <phoneticPr fontId="1"/>
  </si>
  <si>
    <t>Ⅳ 2階外壁</t>
    <rPh sb="3" eb="4">
      <t>カイ</t>
    </rPh>
    <rPh sb="4" eb="6">
      <t>ガイヘキ</t>
    </rPh>
    <phoneticPr fontId="1"/>
  </si>
  <si>
    <t>Ⅲ 2階床+ Ⅵ 1階内壁 + Ⅵ 2階内壁+ Ⅸ 2階積載荷重</t>
    <rPh sb="3" eb="4">
      <t>カイ</t>
    </rPh>
    <rPh sb="4" eb="5">
      <t>ユカ</t>
    </rPh>
    <phoneticPr fontId="6"/>
  </si>
  <si>
    <t>Ⅴ 1階やぎり</t>
    <rPh sb="3" eb="4">
      <t>カイ</t>
    </rPh>
    <phoneticPr fontId="1"/>
  </si>
  <si>
    <t>Ⅴ 2階やぎり</t>
    <rPh sb="3" eb="4">
      <t>カイ</t>
    </rPh>
    <phoneticPr fontId="1"/>
  </si>
  <si>
    <t>Ⅷ 1階床 + Ⅵ 1階内壁 + Ⅸ 1階積載荷重</t>
    <rPh sb="3" eb="4">
      <t>カイ</t>
    </rPh>
    <rPh sb="4" eb="5">
      <t>ユカ</t>
    </rPh>
    <phoneticPr fontId="6"/>
  </si>
  <si>
    <t>固定荷重と求積図より</t>
    <rPh sb="0" eb="2">
      <t>コテイ</t>
    </rPh>
    <rPh sb="2" eb="4">
      <t>カジュウ</t>
    </rPh>
    <rPh sb="5" eb="6">
      <t>モト</t>
    </rPh>
    <rPh sb="6" eb="7">
      <t>セキ</t>
    </rPh>
    <rPh sb="7" eb="8">
      <t>ズ</t>
    </rPh>
    <phoneticPr fontId="1"/>
  </si>
  <si>
    <t>限界変位</t>
    <phoneticPr fontId="1"/>
  </si>
  <si>
    <t>基準値</t>
    <rPh sb="0" eb="3">
      <t>キジュンチ</t>
    </rPh>
    <phoneticPr fontId="1"/>
  </si>
  <si>
    <t>計算値</t>
    <rPh sb="0" eb="3">
      <t>ケイサンチ</t>
    </rPh>
    <phoneticPr fontId="1"/>
  </si>
  <si>
    <t>項目</t>
    <rPh sb="0" eb="2">
      <t>コウモク</t>
    </rPh>
    <phoneticPr fontId="1"/>
  </si>
  <si>
    <t>適用範囲</t>
    <rPh sb="0" eb="2">
      <t>テキヨウ</t>
    </rPh>
    <rPh sb="2" eb="4">
      <t>ハンイ</t>
    </rPh>
    <phoneticPr fontId="1"/>
  </si>
  <si>
    <t>工法・種別</t>
    <rPh sb="0" eb="2">
      <t>コウホウ</t>
    </rPh>
    <rPh sb="3" eb="5">
      <t>シュベツ</t>
    </rPh>
    <phoneticPr fontId="1"/>
  </si>
  <si>
    <t>くまもと型設計法</t>
    <phoneticPr fontId="1"/>
  </si>
  <si>
    <t>2.</t>
  </si>
  <si>
    <t>3.</t>
    <phoneticPr fontId="1"/>
  </si>
  <si>
    <t>地盤調査の結果より、第２種地盤と判断し、構造計算を行う。</t>
    <rPh sb="20" eb="22">
      <t>コウゾウ</t>
    </rPh>
    <rPh sb="22" eb="24">
      <t>ケイサン</t>
    </rPh>
    <phoneticPr fontId="1"/>
  </si>
  <si>
    <t>復元力特性</t>
    <rPh sb="0" eb="3">
      <t>フクゲンリョク</t>
    </rPh>
    <rPh sb="3" eb="5">
      <t>トクセイ</t>
    </rPh>
    <phoneticPr fontId="1"/>
  </si>
  <si>
    <t>種別</t>
    <rPh sb="0" eb="2">
      <t>シュベツ</t>
    </rPh>
    <phoneticPr fontId="1"/>
  </si>
  <si>
    <t>長ほぞ</t>
    <rPh sb="0" eb="1">
      <t>ナガ</t>
    </rPh>
    <phoneticPr fontId="1"/>
  </si>
  <si>
    <t>復元力（kN)</t>
    <rPh sb="0" eb="3">
      <t>フクゲンリョク</t>
    </rPh>
    <phoneticPr fontId="1"/>
  </si>
  <si>
    <t>各要素の設計法</t>
    <rPh sb="0" eb="3">
      <t>カクヨウソ</t>
    </rPh>
    <rPh sb="4" eb="7">
      <t>セッケイホウ</t>
    </rPh>
    <phoneticPr fontId="1"/>
  </si>
  <si>
    <t>2階</t>
    <phoneticPr fontId="1"/>
  </si>
  <si>
    <t>1階</t>
    <phoneticPr fontId="1"/>
  </si>
  <si>
    <t>　本建物は「くまもと型設計法」を用いて、計算された木造2階建ての住宅である。地震力と風圧力に対する安全性の検証結果を下記に示す通りとなり、安全性を確かめた。また、偏心率・剛性率ともに適用範囲内に収まっていることを確認した。</t>
    <rPh sb="1" eb="2">
      <t>ホン</t>
    </rPh>
    <rPh sb="2" eb="4">
      <t>タテモノ</t>
    </rPh>
    <rPh sb="10" eb="11">
      <t>ガタ</t>
    </rPh>
    <rPh sb="11" eb="14">
      <t>セッケイホウ</t>
    </rPh>
    <rPh sb="16" eb="17">
      <t>モチ</t>
    </rPh>
    <rPh sb="20" eb="21">
      <t>ケイ</t>
    </rPh>
    <rPh sb="21" eb="22">
      <t>サン</t>
    </rPh>
    <rPh sb="25" eb="27">
      <t>モクゾウ</t>
    </rPh>
    <rPh sb="28" eb="30">
      <t>カイダ</t>
    </rPh>
    <rPh sb="32" eb="34">
      <t>ジュウタク</t>
    </rPh>
    <rPh sb="38" eb="40">
      <t>ジシン</t>
    </rPh>
    <rPh sb="40" eb="41">
      <t>チカラ</t>
    </rPh>
    <phoneticPr fontId="1"/>
  </si>
  <si>
    <t>2-</t>
    <phoneticPr fontId="1"/>
  </si>
  <si>
    <t>備考</t>
    <rPh sb="0" eb="2">
      <t>ビコウ</t>
    </rPh>
    <phoneticPr fontId="1"/>
  </si>
  <si>
    <t>1/120 rad</t>
    <phoneticPr fontId="1"/>
  </si>
  <si>
    <t>1/20 rad</t>
    <phoneticPr fontId="1"/>
  </si>
  <si>
    <t>□</t>
  </si>
  <si>
    <t>適</t>
    <rPh sb="0" eb="1">
      <t>テキ</t>
    </rPh>
    <phoneticPr fontId="1"/>
  </si>
  <si>
    <t>否</t>
    <rPh sb="0" eb="1">
      <t>イナ</t>
    </rPh>
    <phoneticPr fontId="1"/>
  </si>
  <si>
    <t>以上より、地震力・風圧力に対してX・Y方向ともに設計クライテリアを十分満足している。</t>
    <rPh sb="5" eb="8">
      <t>ジシンリョク</t>
    </rPh>
    <rPh sb="9" eb="10">
      <t>カゼ</t>
    </rPh>
    <rPh sb="10" eb="12">
      <t>アツリョク</t>
    </rPh>
    <rPh sb="13" eb="14">
      <t>タイ</t>
    </rPh>
    <phoneticPr fontId="1"/>
  </si>
  <si>
    <t>1.6W　≦　保有水平耐力</t>
    <phoneticPr fontId="1"/>
  </si>
  <si>
    <t>稀に発生する暴風W　　≦　 損傷限界時 （1/120rad）の復元力</t>
    <rPh sb="14" eb="16">
      <t>ソンショウ</t>
    </rPh>
    <rPh sb="16" eb="18">
      <t>ゲンカイ</t>
    </rPh>
    <rPh sb="18" eb="19">
      <t>ジ</t>
    </rPh>
    <rPh sb="31" eb="34">
      <t>フクゲンリョク</t>
    </rPh>
    <phoneticPr fontId="1"/>
  </si>
  <si>
    <t>外力</t>
    <rPh sb="0" eb="2">
      <t>ガイリョク</t>
    </rPh>
    <phoneticPr fontId="1"/>
  </si>
  <si>
    <t>荷重</t>
    <rPh sb="0" eb="2">
      <t>カジュウ</t>
    </rPh>
    <phoneticPr fontId="1"/>
  </si>
  <si>
    <t>§1.　構造計算概要書</t>
    <rPh sb="4" eb="6">
      <t>コウゾウ</t>
    </rPh>
    <rPh sb="6" eb="8">
      <t>ケイサン</t>
    </rPh>
    <rPh sb="8" eb="11">
      <t>ガイヨウショ</t>
    </rPh>
    <phoneticPr fontId="1"/>
  </si>
  <si>
    <t>左記以外</t>
    <rPh sb="0" eb="1">
      <t>ヒダリ</t>
    </rPh>
    <rPh sb="1" eb="2">
      <t>キ</t>
    </rPh>
    <rPh sb="2" eb="4">
      <t>イガイ</t>
    </rPh>
    <phoneticPr fontId="1"/>
  </si>
  <si>
    <t>1.9　総合所見</t>
    <rPh sb="4" eb="6">
      <t>ソウゴウ</t>
    </rPh>
    <rPh sb="6" eb="8">
      <t>ショケン</t>
    </rPh>
    <phoneticPr fontId="1"/>
  </si>
  <si>
    <t>規模</t>
    <rPh sb="0" eb="2">
      <t>キボ</t>
    </rPh>
    <phoneticPr fontId="1"/>
  </si>
  <si>
    <t>階数2以下、延床面積500㎡以下</t>
    <rPh sb="0" eb="2">
      <t>カイスウ</t>
    </rPh>
    <rPh sb="3" eb="5">
      <t>イカ</t>
    </rPh>
    <rPh sb="6" eb="7">
      <t>ノ</t>
    </rPh>
    <rPh sb="7" eb="8">
      <t>ユカ</t>
    </rPh>
    <rPh sb="8" eb="10">
      <t>メンセキ</t>
    </rPh>
    <phoneticPr fontId="1"/>
  </si>
  <si>
    <t>最高高さ10ｍ以下、軒高さ7ｍ以下</t>
    <rPh sb="0" eb="2">
      <t>サイコウ</t>
    </rPh>
    <rPh sb="2" eb="3">
      <t>タカ</t>
    </rPh>
    <rPh sb="7" eb="9">
      <t>イカ</t>
    </rPh>
    <rPh sb="10" eb="11">
      <t>ノキ</t>
    </rPh>
    <rPh sb="11" eb="12">
      <t>タカ</t>
    </rPh>
    <phoneticPr fontId="1"/>
  </si>
  <si>
    <t>[地震力に対して建築物が水平移動しない検討]</t>
    <phoneticPr fontId="1"/>
  </si>
  <si>
    <t>[風圧力に対して建築物が水平移動しない検討]</t>
  </si>
  <si>
    <t>Fo＝</t>
    <phoneticPr fontId="1"/>
  </si>
  <si>
    <t>1.6Pw＝</t>
    <phoneticPr fontId="1"/>
  </si>
  <si>
    <t>耐力要素の仕様は「くまもと型設計法」に準拠する。</t>
    <rPh sb="0" eb="2">
      <t>タイリョク</t>
    </rPh>
    <rPh sb="2" eb="4">
      <t>ヨウソ</t>
    </rPh>
    <rPh sb="5" eb="7">
      <t>シヨウ</t>
    </rPh>
    <rPh sb="19" eb="21">
      <t>ジュンキョ</t>
    </rPh>
    <phoneticPr fontId="1"/>
  </si>
  <si>
    <t>1.1　建物概要</t>
    <phoneticPr fontId="1"/>
  </si>
  <si>
    <t>1.2　構造上の特徴</t>
    <phoneticPr fontId="1"/>
  </si>
  <si>
    <t>1.3　構造計算方針</t>
    <phoneticPr fontId="1"/>
  </si>
  <si>
    <t>1.4　使用材料と許容応力度</t>
    <phoneticPr fontId="1"/>
  </si>
  <si>
    <t>1.6　チェック項目</t>
    <phoneticPr fontId="1"/>
  </si>
  <si>
    <t>1.7　建物の主な材料と仕様</t>
    <phoneticPr fontId="1"/>
  </si>
  <si>
    <t>「くまもと型設計法」適用チェック</t>
    <rPh sb="5" eb="6">
      <t>ガタ</t>
    </rPh>
    <rPh sb="6" eb="8">
      <t>セッケイ</t>
    </rPh>
    <rPh sb="8" eb="9">
      <t>ホウ</t>
    </rPh>
    <rPh sb="10" eb="12">
      <t>テキヨウ</t>
    </rPh>
    <phoneticPr fontId="1"/>
  </si>
  <si>
    <t>柱の折損</t>
    <rPh sb="0" eb="1">
      <t>ハシラ</t>
    </rPh>
    <rPh sb="2" eb="4">
      <t>セッソン</t>
    </rPh>
    <phoneticPr fontId="1"/>
  </si>
  <si>
    <t>「くまもと型設計法」の計算省略条件</t>
    <rPh sb="5" eb="6">
      <t>ガタ</t>
    </rPh>
    <rPh sb="6" eb="8">
      <t>セッケイ</t>
    </rPh>
    <rPh sb="8" eb="9">
      <t>ホウ</t>
    </rPh>
    <rPh sb="11" eb="13">
      <t>ケイサン</t>
    </rPh>
    <rPh sb="13" eb="15">
      <t>ショウリャク</t>
    </rPh>
    <rPh sb="15" eb="17">
      <t>ジョウケン</t>
    </rPh>
    <phoneticPr fontId="1"/>
  </si>
  <si>
    <t>吹き抜けの外周の接する長さが3,200㎜以下で耐風梁に継手がないこと。</t>
    <phoneticPr fontId="1"/>
  </si>
  <si>
    <t>石場建形式</t>
    <rPh sb="0" eb="2">
      <t>イシバ</t>
    </rPh>
    <rPh sb="2" eb="3">
      <t>ダテ</t>
    </rPh>
    <rPh sb="3" eb="5">
      <t>ケイシキ</t>
    </rPh>
    <phoneticPr fontId="1"/>
  </si>
  <si>
    <t>「くまもと型設計法」の仕様</t>
    <rPh sb="5" eb="6">
      <t>ガタ</t>
    </rPh>
    <rPh sb="6" eb="9">
      <t>セッケイホウ</t>
    </rPh>
    <rPh sb="11" eb="13">
      <t>シヨウ</t>
    </rPh>
    <phoneticPr fontId="1"/>
  </si>
  <si>
    <t>継手・仕口</t>
    <rPh sb="0" eb="1">
      <t>ツ</t>
    </rPh>
    <rPh sb="1" eb="2">
      <t>テ</t>
    </rPh>
    <rPh sb="3" eb="4">
      <t>シ</t>
    </rPh>
    <rPh sb="4" eb="5">
      <t>グチ</t>
    </rPh>
    <phoneticPr fontId="1"/>
  </si>
  <si>
    <t>判定</t>
    <rPh sb="0" eb="2">
      <t>ハンテイ</t>
    </rPh>
    <phoneticPr fontId="1"/>
  </si>
  <si>
    <t>仕様</t>
    <rPh sb="0" eb="2">
      <t>シヨウ</t>
    </rPh>
    <phoneticPr fontId="1"/>
  </si>
  <si>
    <t>最大復元力</t>
    <rPh sb="0" eb="2">
      <t>サイダイ</t>
    </rPh>
    <rPh sb="2" eb="5">
      <t>フクゲンリョク</t>
    </rPh>
    <phoneticPr fontId="1"/>
  </si>
  <si>
    <t>外周長さ</t>
    <rPh sb="0" eb="2">
      <t>ガイシュウ</t>
    </rPh>
    <rPh sb="2" eb="3">
      <t>ナガ</t>
    </rPh>
    <phoneticPr fontId="1"/>
  </si>
  <si>
    <t>継手の有無</t>
    <rPh sb="0" eb="1">
      <t>ツ</t>
    </rPh>
    <rPh sb="1" eb="2">
      <t>テ</t>
    </rPh>
    <rPh sb="3" eb="5">
      <t>ウム</t>
    </rPh>
    <phoneticPr fontId="1"/>
  </si>
  <si>
    <t>「くまもと型設計法」では、上記の適用範囲を満たせば、各項目の計算を省略することができる。</t>
    <rPh sb="5" eb="6">
      <t>ガタ</t>
    </rPh>
    <rPh sb="6" eb="9">
      <t>セッケイホウ</t>
    </rPh>
    <rPh sb="13" eb="15">
      <t>ジョウキ</t>
    </rPh>
    <rPh sb="16" eb="18">
      <t>テキヨウ</t>
    </rPh>
    <rPh sb="18" eb="20">
      <t>ハンイ</t>
    </rPh>
    <rPh sb="21" eb="22">
      <t>ミ</t>
    </rPh>
    <rPh sb="26" eb="27">
      <t>カク</t>
    </rPh>
    <rPh sb="27" eb="29">
      <t>コウモク</t>
    </rPh>
    <rPh sb="30" eb="32">
      <t>ケイサン</t>
    </rPh>
    <rPh sb="33" eb="35">
      <t>ショウリャク</t>
    </rPh>
    <phoneticPr fontId="1"/>
  </si>
  <si>
    <t>　</t>
  </si>
  <si>
    <t>固定荷重表（部材）</t>
    <rPh sb="0" eb="2">
      <t>コテイ</t>
    </rPh>
    <rPh sb="2" eb="4">
      <t>カジュウ</t>
    </rPh>
    <rPh sb="4" eb="5">
      <t>ヒョウ</t>
    </rPh>
    <rPh sb="6" eb="8">
      <t>ブザイ</t>
    </rPh>
    <phoneticPr fontId="1"/>
  </si>
  <si>
    <t>コンクリートの許容応力度　（N/㎟）</t>
    <rPh sb="7" eb="9">
      <t>キョヨウ</t>
    </rPh>
    <rPh sb="9" eb="11">
      <t>オウリョク</t>
    </rPh>
    <rPh sb="11" eb="12">
      <t>ド</t>
    </rPh>
    <phoneticPr fontId="1"/>
  </si>
  <si>
    <t>鉄筋の許容応力度（N/㎟）</t>
    <rPh sb="0" eb="2">
      <t>テッキン</t>
    </rPh>
    <rPh sb="3" eb="5">
      <t>キョヨウ</t>
    </rPh>
    <rPh sb="5" eb="7">
      <t>オウリョク</t>
    </rPh>
    <rPh sb="7" eb="8">
      <t>ド</t>
    </rPh>
    <phoneticPr fontId="1"/>
  </si>
  <si>
    <t>7kN/㎟</t>
    <phoneticPr fontId="1"/>
  </si>
  <si>
    <t>9kN/㎟</t>
    <phoneticPr fontId="1"/>
  </si>
  <si>
    <t>N/㎟</t>
    <phoneticPr fontId="1"/>
  </si>
  <si>
    <t>・積載荷重</t>
    <rPh sb="1" eb="3">
      <t>セキサイ</t>
    </rPh>
    <rPh sb="3" eb="5">
      <t>カジュウ</t>
    </rPh>
    <phoneticPr fontId="1"/>
  </si>
  <si>
    <t>2.1　荷重</t>
    <rPh sb="4" eb="6">
      <t>カジュウ</t>
    </rPh>
    <phoneticPr fontId="1"/>
  </si>
  <si>
    <t>1-</t>
    <phoneticPr fontId="1"/>
  </si>
  <si>
    <t>荷重算定は、「くまもと型設計法」に基づいて算出を行う。</t>
    <rPh sb="0" eb="2">
      <t>カジュウ</t>
    </rPh>
    <rPh sb="2" eb="4">
      <t>サンテイ</t>
    </rPh>
    <rPh sb="21" eb="23">
      <t>サンシュツ</t>
    </rPh>
    <rPh sb="24" eb="25">
      <t>オコナ</t>
    </rPh>
    <phoneticPr fontId="1"/>
  </si>
  <si>
    <t>「くまもと型設計法計算ソフト」を使用</t>
    <rPh sb="5" eb="6">
      <t>ガタ</t>
    </rPh>
    <rPh sb="6" eb="9">
      <t>セッケイホウ</t>
    </rPh>
    <rPh sb="9" eb="11">
      <t>ケイサン</t>
    </rPh>
    <rPh sb="16" eb="18">
      <t>シヨウ</t>
    </rPh>
    <phoneticPr fontId="1"/>
  </si>
  <si>
    <t>1.5　外力</t>
    <rPh sb="4" eb="6">
      <t>ガイリョク</t>
    </rPh>
    <phoneticPr fontId="1"/>
  </si>
  <si>
    <t>偏心率・剛性率</t>
    <rPh sb="0" eb="1">
      <t>カタヨ</t>
    </rPh>
    <rPh sb="1" eb="2">
      <t>ココロ</t>
    </rPh>
    <rPh sb="2" eb="3">
      <t>リツ</t>
    </rPh>
    <rPh sb="4" eb="6">
      <t>ゴウセイ</t>
    </rPh>
    <rPh sb="6" eb="7">
      <t>リツ</t>
    </rPh>
    <phoneticPr fontId="1"/>
  </si>
  <si>
    <t>偏心率15/100以下、剛性率6/10以上</t>
    <rPh sb="0" eb="2">
      <t>ヘンシン</t>
    </rPh>
    <rPh sb="2" eb="3">
      <t>リツ</t>
    </rPh>
    <rPh sb="9" eb="11">
      <t>イカ</t>
    </rPh>
    <rPh sb="12" eb="14">
      <t>ゴウセイ</t>
    </rPh>
    <rPh sb="14" eb="15">
      <t>リツ</t>
    </rPh>
    <rPh sb="19" eb="21">
      <t>イジョウ</t>
    </rPh>
    <phoneticPr fontId="1"/>
  </si>
  <si>
    <t>屋根勾配</t>
    <rPh sb="0" eb="2">
      <t>ヤネ</t>
    </rPh>
    <rPh sb="2" eb="4">
      <t>コウバイ</t>
    </rPh>
    <phoneticPr fontId="1"/>
  </si>
  <si>
    <t>6寸勾配以下</t>
    <rPh sb="1" eb="2">
      <t>スン</t>
    </rPh>
    <rPh sb="2" eb="4">
      <t>コウバイ</t>
    </rPh>
    <rPh sb="4" eb="6">
      <t>イカ</t>
    </rPh>
    <phoneticPr fontId="1"/>
  </si>
  <si>
    <t>スパン</t>
    <phoneticPr fontId="1"/>
  </si>
  <si>
    <t>軒の出</t>
    <rPh sb="0" eb="1">
      <t>ノキ</t>
    </rPh>
    <rPh sb="2" eb="3">
      <t>デ</t>
    </rPh>
    <phoneticPr fontId="1"/>
  </si>
  <si>
    <t>整形な平面形</t>
    <rPh sb="0" eb="2">
      <t>セイケイ</t>
    </rPh>
    <rPh sb="3" eb="5">
      <t>ヘイメン</t>
    </rPh>
    <rPh sb="5" eb="6">
      <t>ケイ</t>
    </rPh>
    <phoneticPr fontId="1"/>
  </si>
  <si>
    <t>985㎜以下</t>
    <rPh sb="4" eb="6">
      <t>イカ</t>
    </rPh>
    <phoneticPr fontId="1"/>
  </si>
  <si>
    <t>モジュール（P)</t>
    <phoneticPr fontId="1"/>
  </si>
  <si>
    <t>4P以下（各部材を検討した場合は5P以下）</t>
    <rPh sb="2" eb="4">
      <t>イカ</t>
    </rPh>
    <rPh sb="5" eb="6">
      <t>カク</t>
    </rPh>
    <rPh sb="6" eb="8">
      <t>ブザイ</t>
    </rPh>
    <rPh sb="9" eb="11">
      <t>ケントウ</t>
    </rPh>
    <rPh sb="13" eb="15">
      <t>バアイ</t>
    </rPh>
    <rPh sb="18" eb="20">
      <t>イカ</t>
    </rPh>
    <phoneticPr fontId="1"/>
  </si>
  <si>
    <t>120㎜×120㎜以上</t>
    <rPh sb="9" eb="11">
      <t>イジョウ</t>
    </rPh>
    <phoneticPr fontId="1"/>
  </si>
  <si>
    <t>150㎜×150㎜以上</t>
    <rPh sb="9" eb="11">
      <t>イジョウ</t>
    </rPh>
    <phoneticPr fontId="1"/>
  </si>
  <si>
    <t>横架材せい</t>
    <rPh sb="0" eb="1">
      <t>ヨコ</t>
    </rPh>
    <phoneticPr fontId="1"/>
  </si>
  <si>
    <t>小屋梁120㎜×180㎜以上、床梁120㎜×210㎜以上</t>
    <rPh sb="0" eb="2">
      <t>コヤ</t>
    </rPh>
    <rPh sb="2" eb="3">
      <t>ハリ</t>
    </rPh>
    <rPh sb="12" eb="14">
      <t>イジョウ</t>
    </rPh>
    <rPh sb="15" eb="16">
      <t>ユカ</t>
    </rPh>
    <rPh sb="16" eb="17">
      <t>ハリ</t>
    </rPh>
    <rPh sb="26" eb="28">
      <t>イジョウ</t>
    </rPh>
    <phoneticPr fontId="1"/>
  </si>
  <si>
    <t>足固め120㎜×180㎜以上、受梁120㎜×240㎜以上</t>
    <rPh sb="0" eb="2">
      <t>アシガタ</t>
    </rPh>
    <rPh sb="12" eb="14">
      <t>イジョウ</t>
    </rPh>
    <rPh sb="15" eb="17">
      <t>ウケバリ</t>
    </rPh>
    <rPh sb="16" eb="17">
      <t>ハリ</t>
    </rPh>
    <rPh sb="26" eb="28">
      <t>イジョウ</t>
    </rPh>
    <phoneticPr fontId="1"/>
  </si>
  <si>
    <t>水平方向のみ拘束</t>
    <phoneticPr fontId="1"/>
  </si>
  <si>
    <t>水平,上下方向ともに拘束しない</t>
    <phoneticPr fontId="1"/>
  </si>
  <si>
    <t>水平,上下方向ともに拘束</t>
    <phoneticPr fontId="1"/>
  </si>
  <si>
    <t>横架材（梁）</t>
    <rPh sb="0" eb="1">
      <t>ヨコ</t>
    </rPh>
    <rPh sb="4" eb="5">
      <t>ハリ</t>
    </rPh>
    <phoneticPr fontId="1"/>
  </si>
  <si>
    <t>横架材（垂木等）</t>
    <rPh sb="0" eb="1">
      <t>ヨコ</t>
    </rPh>
    <rPh sb="4" eb="6">
      <t>タルキ</t>
    </rPh>
    <rPh sb="6" eb="7">
      <t>トウ</t>
    </rPh>
    <phoneticPr fontId="1"/>
  </si>
  <si>
    <t>アスペクト比≧2</t>
    <rPh sb="5" eb="6">
      <t>ヒ</t>
    </rPh>
    <phoneticPr fontId="1"/>
  </si>
  <si>
    <t>地盤の許容応力度</t>
    <rPh sb="0" eb="2">
      <t>ジバン</t>
    </rPh>
    <rPh sb="3" eb="5">
      <t>キョヨウ</t>
    </rPh>
    <rPh sb="5" eb="7">
      <t>オウリョク</t>
    </rPh>
    <rPh sb="7" eb="8">
      <t>ド</t>
    </rPh>
    <phoneticPr fontId="1"/>
  </si>
  <si>
    <t>許容応力度20kN/㎡以上</t>
    <rPh sb="0" eb="2">
      <t>キョヨウ</t>
    </rPh>
    <rPh sb="2" eb="4">
      <t>オウリョク</t>
    </rPh>
    <rPh sb="4" eb="5">
      <t>ド</t>
    </rPh>
    <rPh sb="11" eb="13">
      <t>イジョウ</t>
    </rPh>
    <phoneticPr fontId="1"/>
  </si>
  <si>
    <t>許容応力度20kN/㎡未満で、地盤改良有</t>
    <rPh sb="0" eb="2">
      <t>キョヨウ</t>
    </rPh>
    <rPh sb="2" eb="4">
      <t>オウリョク</t>
    </rPh>
    <rPh sb="4" eb="5">
      <t>ド</t>
    </rPh>
    <rPh sb="11" eb="13">
      <t>ミマン</t>
    </rPh>
    <rPh sb="15" eb="17">
      <t>ジバン</t>
    </rPh>
    <rPh sb="17" eb="19">
      <t>カイリョウ</t>
    </rPh>
    <rPh sb="19" eb="20">
      <t>アリ</t>
    </rPh>
    <phoneticPr fontId="1"/>
  </si>
  <si>
    <t>記号</t>
    <rPh sb="0" eb="2">
      <t>キゴウ</t>
    </rPh>
    <phoneticPr fontId="1"/>
  </si>
  <si>
    <t>算定する項目</t>
    <rPh sb="0" eb="2">
      <t>サンテイ</t>
    </rPh>
    <rPh sb="4" eb="6">
      <t>コウモク</t>
    </rPh>
    <phoneticPr fontId="1"/>
  </si>
  <si>
    <t>2階外壁半分</t>
    <rPh sb="1" eb="2">
      <t>カイ</t>
    </rPh>
    <rPh sb="2" eb="4">
      <t>ガイヘキ</t>
    </rPh>
    <rPh sb="4" eb="6">
      <t>ハンブン</t>
    </rPh>
    <phoneticPr fontId="1"/>
  </si>
  <si>
    <t>1階外壁半分</t>
    <rPh sb="1" eb="2">
      <t>カイ</t>
    </rPh>
    <rPh sb="2" eb="4">
      <t>ガイヘキ</t>
    </rPh>
    <rPh sb="4" eb="6">
      <t>ハンブン</t>
    </rPh>
    <phoneticPr fontId="1"/>
  </si>
  <si>
    <t>2階やぎり</t>
    <rPh sb="1" eb="2">
      <t>カイ</t>
    </rPh>
    <phoneticPr fontId="1"/>
  </si>
  <si>
    <t>1階やぎり</t>
    <rPh sb="1" eb="2">
      <t>カイ</t>
    </rPh>
    <phoneticPr fontId="1"/>
  </si>
  <si>
    <t>1,2階内壁半分、2階床、1階天井、2階積載荷重</t>
    <rPh sb="3" eb="4">
      <t>カイ</t>
    </rPh>
    <rPh sb="4" eb="5">
      <t>ウチ</t>
    </rPh>
    <rPh sb="5" eb="6">
      <t>カベ</t>
    </rPh>
    <rPh sb="6" eb="8">
      <t>ハンブン</t>
    </rPh>
    <rPh sb="10" eb="11">
      <t>カイ</t>
    </rPh>
    <rPh sb="11" eb="12">
      <t>ユカ</t>
    </rPh>
    <rPh sb="14" eb="15">
      <t>カイ</t>
    </rPh>
    <rPh sb="15" eb="17">
      <t>テンジョウ</t>
    </rPh>
    <rPh sb="19" eb="20">
      <t>カイ</t>
    </rPh>
    <rPh sb="20" eb="22">
      <t>セキサイ</t>
    </rPh>
    <rPh sb="22" eb="24">
      <t>カジュウ</t>
    </rPh>
    <phoneticPr fontId="1"/>
  </si>
  <si>
    <t>2階小屋梁+２階内壁半分+2階天井</t>
    <rPh sb="1" eb="2">
      <t>カイ</t>
    </rPh>
    <rPh sb="2" eb="4">
      <t>コヤ</t>
    </rPh>
    <rPh sb="4" eb="5">
      <t>ハリ</t>
    </rPh>
    <rPh sb="7" eb="8">
      <t>カイ</t>
    </rPh>
    <rPh sb="8" eb="10">
      <t>ナイヘキ</t>
    </rPh>
    <rPh sb="10" eb="12">
      <t>ハンブン</t>
    </rPh>
    <rPh sb="14" eb="15">
      <t>カイ</t>
    </rPh>
    <rPh sb="15" eb="17">
      <t>テンジョウ</t>
    </rPh>
    <phoneticPr fontId="1"/>
  </si>
  <si>
    <t>1階小屋梁+1階内壁半分+1階天井</t>
    <rPh sb="1" eb="2">
      <t>カイ</t>
    </rPh>
    <rPh sb="2" eb="4">
      <t>コヤ</t>
    </rPh>
    <rPh sb="4" eb="5">
      <t>ハリ</t>
    </rPh>
    <rPh sb="7" eb="8">
      <t>カイ</t>
    </rPh>
    <rPh sb="8" eb="10">
      <t>ナイヘキ</t>
    </rPh>
    <rPh sb="10" eb="12">
      <t>ハンブン</t>
    </rPh>
    <rPh sb="14" eb="15">
      <t>カイ</t>
    </rPh>
    <rPh sb="15" eb="17">
      <t>テンジョウ</t>
    </rPh>
    <phoneticPr fontId="1"/>
  </si>
  <si>
    <t>1階内壁半分、1階床、1階積載荷重</t>
    <rPh sb="1" eb="2">
      <t>カイ</t>
    </rPh>
    <rPh sb="2" eb="4">
      <t>ナイヘキ</t>
    </rPh>
    <rPh sb="4" eb="6">
      <t>ハンブン</t>
    </rPh>
    <rPh sb="8" eb="9">
      <t>カイ</t>
    </rPh>
    <rPh sb="9" eb="10">
      <t>ユカ</t>
    </rPh>
    <rPh sb="12" eb="13">
      <t>カイ</t>
    </rPh>
    <rPh sb="13" eb="15">
      <t>セキサイ</t>
    </rPh>
    <rPh sb="15" eb="17">
      <t>カジュウ</t>
    </rPh>
    <phoneticPr fontId="1"/>
  </si>
  <si>
    <t>2階小屋裏収納や太陽光発電など</t>
    <rPh sb="1" eb="2">
      <t>カイ</t>
    </rPh>
    <rPh sb="2" eb="5">
      <t>コヤウラ</t>
    </rPh>
    <rPh sb="5" eb="7">
      <t>シュウノウ</t>
    </rPh>
    <rPh sb="8" eb="11">
      <t>タイヨウコウ</t>
    </rPh>
    <rPh sb="11" eb="13">
      <t>ハツデン</t>
    </rPh>
    <phoneticPr fontId="1"/>
  </si>
  <si>
    <t>1階小屋裏収納や太陽光発電など</t>
    <rPh sb="1" eb="2">
      <t>カイ</t>
    </rPh>
    <rPh sb="2" eb="5">
      <t>コヤウラ</t>
    </rPh>
    <rPh sb="5" eb="7">
      <t>シュウノウ</t>
    </rPh>
    <rPh sb="8" eb="11">
      <t>タイヨウコウ</t>
    </rPh>
    <rPh sb="11" eb="13">
      <t>ハツデン</t>
    </rPh>
    <phoneticPr fontId="1"/>
  </si>
  <si>
    <t>2階屋根</t>
    <rPh sb="1" eb="2">
      <t>カイ</t>
    </rPh>
    <rPh sb="2" eb="4">
      <t>ヤネ</t>
    </rPh>
    <phoneticPr fontId="1"/>
  </si>
  <si>
    <t>1階屋根</t>
    <rPh sb="1" eb="2">
      <t>カイ</t>
    </rPh>
    <rPh sb="2" eb="4">
      <t>ヤネ</t>
    </rPh>
    <phoneticPr fontId="1"/>
  </si>
  <si>
    <t>記号と固定荷重表（部材）の関係</t>
    <rPh sb="0" eb="2">
      <t>キゴウ</t>
    </rPh>
    <rPh sb="3" eb="5">
      <t>コテイ</t>
    </rPh>
    <rPh sb="5" eb="7">
      <t>カジュウ</t>
    </rPh>
    <rPh sb="7" eb="8">
      <t>ヒョウ</t>
    </rPh>
    <rPh sb="9" eb="11">
      <t>ブザイ</t>
    </rPh>
    <rPh sb="13" eb="15">
      <t>カンケイ</t>
    </rPh>
    <phoneticPr fontId="1"/>
  </si>
  <si>
    <t>横架材間垂直距離</t>
  </si>
  <si>
    <t>地盤の許容応力度</t>
    <phoneticPr fontId="1"/>
  </si>
  <si>
    <t>許容応力度20kN/㎡以上</t>
    <phoneticPr fontId="1"/>
  </si>
  <si>
    <t>1階の横架材間の垂直距離</t>
    <rPh sb="1" eb="2">
      <t>カイ</t>
    </rPh>
    <rPh sb="3" eb="4">
      <t>ヨコ</t>
    </rPh>
    <rPh sb="6" eb="7">
      <t>アイダ</t>
    </rPh>
    <rPh sb="8" eb="10">
      <t>スイチョク</t>
    </rPh>
    <rPh sb="10" eb="12">
      <t>キョリ</t>
    </rPh>
    <phoneticPr fontId="1"/>
  </si>
  <si>
    <t>2階の横架材間の垂直距離</t>
    <rPh sb="1" eb="2">
      <t>カイ</t>
    </rPh>
    <rPh sb="3" eb="4">
      <t>ヨコ</t>
    </rPh>
    <rPh sb="6" eb="7">
      <t>アイダ</t>
    </rPh>
    <rPh sb="8" eb="10">
      <t>スイチョク</t>
    </rPh>
    <rPh sb="10" eb="12">
      <t>キョリ</t>
    </rPh>
    <phoneticPr fontId="1"/>
  </si>
  <si>
    <t>■Ⅴ2階やぎり</t>
    <rPh sb="3" eb="4">
      <t>カイ</t>
    </rPh>
    <phoneticPr fontId="6"/>
  </si>
  <si>
    <t>■Ⅴ1階やぎり</t>
    <rPh sb="3" eb="4">
      <t>カイ</t>
    </rPh>
    <phoneticPr fontId="1"/>
  </si>
  <si>
    <t>・根太、大引、母屋・棟木、隅木、垂木に関しては横架材（垂木等）スパン表を採用する。</t>
    <rPh sb="1" eb="3">
      <t>ネダ</t>
    </rPh>
    <rPh sb="4" eb="6">
      <t>オオビ</t>
    </rPh>
    <rPh sb="7" eb="9">
      <t>モヤ</t>
    </rPh>
    <rPh sb="10" eb="11">
      <t>ムネ</t>
    </rPh>
    <rPh sb="11" eb="12">
      <t>キ</t>
    </rPh>
    <rPh sb="13" eb="14">
      <t>スミ</t>
    </rPh>
    <rPh sb="14" eb="15">
      <t>キ</t>
    </rPh>
    <rPh sb="16" eb="18">
      <t>タルキ</t>
    </rPh>
    <rPh sb="19" eb="20">
      <t>カン</t>
    </rPh>
    <rPh sb="23" eb="24">
      <t>ヨコ</t>
    </rPh>
    <rPh sb="27" eb="29">
      <t>タルキ</t>
    </rPh>
    <rPh sb="29" eb="30">
      <t>トウ</t>
    </rPh>
    <rPh sb="34" eb="35">
      <t>ヒョウ</t>
    </rPh>
    <rPh sb="36" eb="38">
      <t>サイヨウ</t>
    </rPh>
    <phoneticPr fontId="1"/>
  </si>
  <si>
    <t>・根太の検討</t>
    <rPh sb="1" eb="3">
      <t>ネダ</t>
    </rPh>
    <rPh sb="4" eb="6">
      <t>ケントウ</t>
    </rPh>
    <phoneticPr fontId="1"/>
  </si>
  <si>
    <t>設計条件</t>
    <rPh sb="0" eb="2">
      <t>セッケイ</t>
    </rPh>
    <rPh sb="2" eb="4">
      <t>ジョウケン</t>
    </rPh>
    <phoneticPr fontId="1"/>
  </si>
  <si>
    <t>スパン表条件</t>
    <rPh sb="3" eb="4">
      <t>ヒョウ</t>
    </rPh>
    <rPh sb="4" eb="6">
      <t>ジョウケン</t>
    </rPh>
    <phoneticPr fontId="1"/>
  </si>
  <si>
    <t>部材寸法(㎜)</t>
    <rPh sb="0" eb="2">
      <t>ブザイ</t>
    </rPh>
    <rPh sb="2" eb="4">
      <t>スンポウ</t>
    </rPh>
    <phoneticPr fontId="1"/>
  </si>
  <si>
    <t>根太間隔</t>
    <rPh sb="0" eb="2">
      <t>ネダ</t>
    </rPh>
    <rPh sb="2" eb="4">
      <t>カンカク</t>
    </rPh>
    <phoneticPr fontId="1"/>
  </si>
  <si>
    <t>根太スパン</t>
    <rPh sb="0" eb="2">
      <t>ネダ</t>
    </rPh>
    <phoneticPr fontId="1"/>
  </si>
  <si>
    <t>幅</t>
    <rPh sb="0" eb="1">
      <t>ハバ</t>
    </rPh>
    <phoneticPr fontId="1"/>
  </si>
  <si>
    <t>せい</t>
    <phoneticPr fontId="1"/>
  </si>
  <si>
    <t>（㎜）</t>
    <phoneticPr fontId="1"/>
  </si>
  <si>
    <t>・大引の検討</t>
    <rPh sb="1" eb="3">
      <t>オオビケ</t>
    </rPh>
    <rPh sb="4" eb="6">
      <t>ケントウ</t>
    </rPh>
    <phoneticPr fontId="1"/>
  </si>
  <si>
    <t>大引間隔</t>
    <rPh sb="0" eb="2">
      <t>オオビ</t>
    </rPh>
    <rPh sb="2" eb="4">
      <t>カンカク</t>
    </rPh>
    <phoneticPr fontId="1"/>
  </si>
  <si>
    <t>床束間隔</t>
    <rPh sb="0" eb="1">
      <t>ユカ</t>
    </rPh>
    <rPh sb="1" eb="2">
      <t>ツカ</t>
    </rPh>
    <rPh sb="2" eb="4">
      <t>カンカク</t>
    </rPh>
    <phoneticPr fontId="1"/>
  </si>
  <si>
    <t>・母屋・棟木の検討</t>
    <rPh sb="1" eb="3">
      <t>モヤ</t>
    </rPh>
    <rPh sb="4" eb="5">
      <t>ムネ</t>
    </rPh>
    <rPh sb="5" eb="6">
      <t>キ</t>
    </rPh>
    <rPh sb="7" eb="9">
      <t>ケントウ</t>
    </rPh>
    <phoneticPr fontId="1"/>
  </si>
  <si>
    <t>屋根</t>
    <rPh sb="0" eb="2">
      <t>ヤネ</t>
    </rPh>
    <phoneticPr fontId="1"/>
  </si>
  <si>
    <t>母屋間隔</t>
    <rPh sb="0" eb="2">
      <t>モヤ</t>
    </rPh>
    <rPh sb="2" eb="4">
      <t>カンカク</t>
    </rPh>
    <phoneticPr fontId="1"/>
  </si>
  <si>
    <t>小屋床束間隔</t>
    <rPh sb="0" eb="2">
      <t>コヤ</t>
    </rPh>
    <rPh sb="2" eb="3">
      <t>ユカ</t>
    </rPh>
    <rPh sb="3" eb="4">
      <t>ツカ</t>
    </rPh>
    <rPh sb="4" eb="6">
      <t>カンカク</t>
    </rPh>
    <phoneticPr fontId="1"/>
  </si>
  <si>
    <t>・隅木の検討</t>
    <rPh sb="1" eb="2">
      <t>スミ</t>
    </rPh>
    <rPh sb="2" eb="3">
      <t>キ</t>
    </rPh>
    <rPh sb="4" eb="6">
      <t>ケントウ</t>
    </rPh>
    <phoneticPr fontId="1"/>
  </si>
  <si>
    <t>～</t>
    <phoneticPr fontId="1"/>
  </si>
  <si>
    <t>・垂木の検討</t>
    <rPh sb="1" eb="3">
      <t>タルキ</t>
    </rPh>
    <rPh sb="4" eb="6">
      <t>ケントウ</t>
    </rPh>
    <phoneticPr fontId="1"/>
  </si>
  <si>
    <t>・屋根平部と軒先部の二ヶ所で検討を行う。</t>
    <rPh sb="1" eb="3">
      <t>ヤネ</t>
    </rPh>
    <rPh sb="3" eb="4">
      <t>ヒラ</t>
    </rPh>
    <rPh sb="4" eb="5">
      <t>ブ</t>
    </rPh>
    <rPh sb="6" eb="8">
      <t>ノキサキ</t>
    </rPh>
    <rPh sb="8" eb="9">
      <t>ブ</t>
    </rPh>
    <rPh sb="10" eb="13">
      <t>ニカショ</t>
    </rPh>
    <rPh sb="14" eb="16">
      <t>ケントウ</t>
    </rPh>
    <rPh sb="17" eb="18">
      <t>オコナ</t>
    </rPh>
    <phoneticPr fontId="1"/>
  </si>
  <si>
    <t>屋根</t>
    <rPh sb="0" eb="1">
      <t>ヤ</t>
    </rPh>
    <rPh sb="1" eb="2">
      <t>ネ</t>
    </rPh>
    <phoneticPr fontId="1"/>
  </si>
  <si>
    <t>部材寸法
適否</t>
    <rPh sb="0" eb="2">
      <t>ブザイ</t>
    </rPh>
    <rPh sb="2" eb="4">
      <t>スンポウ</t>
    </rPh>
    <rPh sb="5" eb="7">
      <t>テキヒ</t>
    </rPh>
    <phoneticPr fontId="1"/>
  </si>
  <si>
    <t>出寸法</t>
    <rPh sb="0" eb="1">
      <t>デ</t>
    </rPh>
    <rPh sb="1" eb="3">
      <t>スンポウ</t>
    </rPh>
    <phoneticPr fontId="1"/>
  </si>
  <si>
    <t>間隔</t>
    <rPh sb="0" eb="2">
      <t>カンカク</t>
    </rPh>
    <phoneticPr fontId="1"/>
  </si>
  <si>
    <t>部材寸法　　　　　　　幅×成（㎜）</t>
    <rPh sb="0" eb="2">
      <t>ブザイ</t>
    </rPh>
    <rPh sb="2" eb="4">
      <t>スンポウ</t>
    </rPh>
    <rPh sb="11" eb="12">
      <t>ハバ</t>
    </rPh>
    <rPh sb="13" eb="14">
      <t>セイ</t>
    </rPh>
    <phoneticPr fontId="1"/>
  </si>
  <si>
    <t>NO</t>
    <phoneticPr fontId="1"/>
  </si>
  <si>
    <t>・梁に関しては横架材（梁）スパン表を採用する。</t>
    <rPh sb="7" eb="8">
      <t>ヨコ</t>
    </rPh>
    <rPh sb="11" eb="12">
      <t>ハリ</t>
    </rPh>
    <phoneticPr fontId="1"/>
  </si>
  <si>
    <t>・下部柱が2ｍ以内にあるものは計算しない。</t>
    <rPh sb="1" eb="3">
      <t>カブ</t>
    </rPh>
    <rPh sb="3" eb="4">
      <t>ハシラ</t>
    </rPh>
    <rPh sb="7" eb="9">
      <t>イナイ</t>
    </rPh>
    <rPh sb="15" eb="17">
      <t>ケイサン</t>
    </rPh>
    <phoneticPr fontId="1"/>
  </si>
  <si>
    <t>検討箇所</t>
    <rPh sb="0" eb="2">
      <t>ケントウ</t>
    </rPh>
    <rPh sb="2" eb="4">
      <t>カショ</t>
    </rPh>
    <phoneticPr fontId="1"/>
  </si>
  <si>
    <t>換算表</t>
    <rPh sb="0" eb="2">
      <t>カンザン</t>
    </rPh>
    <rPh sb="2" eb="3">
      <t>ヒョウ</t>
    </rPh>
    <phoneticPr fontId="1"/>
  </si>
  <si>
    <t>階数</t>
    <rPh sb="0" eb="2">
      <t>カイスウ</t>
    </rPh>
    <phoneticPr fontId="1"/>
  </si>
  <si>
    <t>通り</t>
    <rPh sb="0" eb="1">
      <t>トオ</t>
    </rPh>
    <phoneticPr fontId="1"/>
  </si>
  <si>
    <t>部材名</t>
    <rPh sb="0" eb="2">
      <t>ブザイ</t>
    </rPh>
    <rPh sb="2" eb="3">
      <t>メイ</t>
    </rPh>
    <phoneticPr fontId="1"/>
  </si>
  <si>
    <t>負担幅</t>
    <rPh sb="0" eb="2">
      <t>フタン</t>
    </rPh>
    <rPh sb="2" eb="3">
      <t>ハバ</t>
    </rPh>
    <phoneticPr fontId="1"/>
  </si>
  <si>
    <t>・柱負担荷重表より荷重を求める。</t>
    <rPh sb="1" eb="2">
      <t>ハシラ</t>
    </rPh>
    <rPh sb="2" eb="4">
      <t>フタン</t>
    </rPh>
    <rPh sb="4" eb="6">
      <t>カジュウ</t>
    </rPh>
    <rPh sb="6" eb="7">
      <t>ヒョウ</t>
    </rPh>
    <rPh sb="9" eb="11">
      <t>カジュウ</t>
    </rPh>
    <rPh sb="12" eb="13">
      <t>モト</t>
    </rPh>
    <phoneticPr fontId="1"/>
  </si>
  <si>
    <t>柱負担荷重算定</t>
    <rPh sb="0" eb="1">
      <t>ハシラ</t>
    </rPh>
    <rPh sb="1" eb="3">
      <t>フタン</t>
    </rPh>
    <rPh sb="3" eb="5">
      <t>カジュウ</t>
    </rPh>
    <rPh sb="5" eb="7">
      <t>サンテイ</t>
    </rPh>
    <phoneticPr fontId="1"/>
  </si>
  <si>
    <t>柱負担荷重</t>
    <rPh sb="0" eb="1">
      <t>ハシラ</t>
    </rPh>
    <rPh sb="1" eb="3">
      <t>フタン</t>
    </rPh>
    <rPh sb="3" eb="5">
      <t>カジュウ</t>
    </rPh>
    <phoneticPr fontId="1"/>
  </si>
  <si>
    <t>ℓ1</t>
    <phoneticPr fontId="1"/>
  </si>
  <si>
    <t>ℓ2</t>
  </si>
  <si>
    <t>ℓ3</t>
  </si>
  <si>
    <t>ℓ4</t>
  </si>
  <si>
    <t>長辺</t>
    <rPh sb="0" eb="2">
      <t>チョウヘン</t>
    </rPh>
    <phoneticPr fontId="1"/>
  </si>
  <si>
    <t>短辺</t>
    <rPh sb="0" eb="2">
      <t>タンペン</t>
    </rPh>
    <phoneticPr fontId="1"/>
  </si>
  <si>
    <t>(m)</t>
    <phoneticPr fontId="1"/>
  </si>
  <si>
    <t>（ｍ）</t>
    <phoneticPr fontId="1"/>
  </si>
  <si>
    <t>(kN)</t>
    <phoneticPr fontId="1"/>
  </si>
  <si>
    <t>基礎スパン表より</t>
    <rPh sb="0" eb="2">
      <t>キソ</t>
    </rPh>
    <rPh sb="5" eb="6">
      <t>ヒョウ</t>
    </rPh>
    <phoneticPr fontId="1"/>
  </si>
  <si>
    <t>・基礎は基礎スパン表を採用する。</t>
    <rPh sb="4" eb="6">
      <t>キソ</t>
    </rPh>
    <phoneticPr fontId="1"/>
  </si>
  <si>
    <t>・L＝ℓ1+ℓ2+ℓ3+ℓ4を表す。</t>
    <rPh sb="15" eb="16">
      <t>アラワ</t>
    </rPh>
    <phoneticPr fontId="1"/>
  </si>
  <si>
    <t>配筋</t>
    <rPh sb="0" eb="1">
      <t>クバ</t>
    </rPh>
    <rPh sb="1" eb="2">
      <t>キン</t>
    </rPh>
    <phoneticPr fontId="1"/>
  </si>
  <si>
    <t>設計接地圧</t>
    <rPh sb="0" eb="2">
      <t>セッケイ</t>
    </rPh>
    <rPh sb="2" eb="4">
      <t>セッチ</t>
    </rPh>
    <rPh sb="4" eb="5">
      <t>アツ</t>
    </rPh>
    <phoneticPr fontId="1"/>
  </si>
  <si>
    <t>必要配筋</t>
    <rPh sb="0" eb="2">
      <t>ヒツヨウ</t>
    </rPh>
    <rPh sb="2" eb="3">
      <t>クバ</t>
    </rPh>
    <rPh sb="3" eb="4">
      <t>キン</t>
    </rPh>
    <phoneticPr fontId="1"/>
  </si>
  <si>
    <t>必要接地圧</t>
    <rPh sb="0" eb="2">
      <t>ヒツヨウ</t>
    </rPh>
    <rPh sb="2" eb="4">
      <t>セッチ</t>
    </rPh>
    <rPh sb="4" eb="5">
      <t>アツ</t>
    </rPh>
    <phoneticPr fontId="1"/>
  </si>
  <si>
    <t>配筋
接地圧
適否</t>
    <rPh sb="0" eb="1">
      <t>クバ</t>
    </rPh>
    <rPh sb="1" eb="2">
      <t>キン</t>
    </rPh>
    <rPh sb="3" eb="5">
      <t>セッチ</t>
    </rPh>
    <rPh sb="5" eb="6">
      <t>アツ</t>
    </rPh>
    <rPh sb="7" eb="9">
      <t>テキヒ</t>
    </rPh>
    <phoneticPr fontId="1"/>
  </si>
  <si>
    <t>柱荷重</t>
    <rPh sb="0" eb="1">
      <t>ハシラ</t>
    </rPh>
    <rPh sb="1" eb="3">
      <t>カジュウ</t>
    </rPh>
    <phoneticPr fontId="1"/>
  </si>
  <si>
    <t>L</t>
    <phoneticPr fontId="1"/>
  </si>
  <si>
    <t>ℓ</t>
    <phoneticPr fontId="1"/>
  </si>
  <si>
    <t>(kN/㎡）</t>
    <phoneticPr fontId="1"/>
  </si>
  <si>
    <t>2.2 ２次部材の検討</t>
    <rPh sb="5" eb="6">
      <t>ジ</t>
    </rPh>
    <rPh sb="6" eb="8">
      <t>ブザイ</t>
    </rPh>
    <rPh sb="9" eb="11">
      <t>ケントウ</t>
    </rPh>
    <phoneticPr fontId="1"/>
  </si>
  <si>
    <t>Ⅰ 1階屋根</t>
    <rPh sb="3" eb="4">
      <t>カイ</t>
    </rPh>
    <rPh sb="4" eb="5">
      <t>ヤ</t>
    </rPh>
    <rPh sb="5" eb="6">
      <t>ネ</t>
    </rPh>
    <phoneticPr fontId="6"/>
  </si>
  <si>
    <t>Ⅰ 2階屋根</t>
    <rPh sb="3" eb="4">
      <t>カイ</t>
    </rPh>
    <rPh sb="4" eb="5">
      <t>ヤ</t>
    </rPh>
    <rPh sb="5" eb="6">
      <t>ネ</t>
    </rPh>
    <phoneticPr fontId="6"/>
  </si>
  <si>
    <t>2.3 梁の検討</t>
    <rPh sb="4" eb="5">
      <t>ハリ</t>
    </rPh>
    <rPh sb="6" eb="8">
      <t>ケントウ</t>
    </rPh>
    <phoneticPr fontId="1"/>
  </si>
  <si>
    <t>構造材は熊本県産材を使用する。</t>
    <rPh sb="0" eb="2">
      <t>コウゾウ</t>
    </rPh>
    <rPh sb="2" eb="3">
      <t>ザイ</t>
    </rPh>
    <rPh sb="4" eb="6">
      <t>クマモト</t>
    </rPh>
    <rPh sb="6" eb="7">
      <t>ケン</t>
    </rPh>
    <rPh sb="7" eb="8">
      <t>サン</t>
    </rPh>
    <rPh sb="8" eb="9">
      <t>ザイ</t>
    </rPh>
    <rPh sb="10" eb="12">
      <t>シヨウ</t>
    </rPh>
    <phoneticPr fontId="1"/>
  </si>
  <si>
    <t>構造材は自然乾燥材を基本とし、人工乾燥材で内部割れが発生しているものは使用しない。</t>
    <rPh sb="0" eb="2">
      <t>コウゾウ</t>
    </rPh>
    <rPh sb="2" eb="3">
      <t>ザイ</t>
    </rPh>
    <rPh sb="4" eb="6">
      <t>シゼン</t>
    </rPh>
    <rPh sb="6" eb="8">
      <t>カンソウ</t>
    </rPh>
    <rPh sb="8" eb="9">
      <t>ザイ</t>
    </rPh>
    <rPh sb="10" eb="12">
      <t>キホン</t>
    </rPh>
    <rPh sb="15" eb="17">
      <t>ジンコウ</t>
    </rPh>
    <rPh sb="17" eb="19">
      <t>カンソウ</t>
    </rPh>
    <rPh sb="19" eb="20">
      <t>ザイ</t>
    </rPh>
    <rPh sb="21" eb="23">
      <t>ナイブ</t>
    </rPh>
    <rPh sb="23" eb="24">
      <t>ワ</t>
    </rPh>
    <rPh sb="26" eb="28">
      <t>ハッセイ</t>
    </rPh>
    <rPh sb="35" eb="37">
      <t>シヨウ</t>
    </rPh>
    <phoneticPr fontId="1"/>
  </si>
  <si>
    <t>軒先の垂木については、横架材（垂木等）スパン表に基づき断面を決定する。</t>
    <rPh sb="3" eb="5">
      <t>タルキ</t>
    </rPh>
    <rPh sb="11" eb="12">
      <t>ヨコ</t>
    </rPh>
    <rPh sb="15" eb="17">
      <t>タルキ</t>
    </rPh>
    <rPh sb="17" eb="18">
      <t>トウ</t>
    </rPh>
    <rPh sb="22" eb="23">
      <t>ヒョウ</t>
    </rPh>
    <rPh sb="24" eb="25">
      <t>モト</t>
    </rPh>
    <rPh sb="27" eb="29">
      <t>ダンメン</t>
    </rPh>
    <rPh sb="30" eb="32">
      <t>ケッテイ</t>
    </rPh>
    <phoneticPr fontId="1"/>
  </si>
  <si>
    <t>横架材の断面検定は、横架材（梁）スパン表に基づき断面を決定する。</t>
    <rPh sb="0" eb="1">
      <t>ヨコ</t>
    </rPh>
    <rPh sb="14" eb="15">
      <t>ハリ</t>
    </rPh>
    <phoneticPr fontId="1"/>
  </si>
  <si>
    <t>基礎の形状は基礎スパン表より、基礎梁とスラブの寸法と配筋を決定する。</t>
    <rPh sb="0" eb="2">
      <t>キソ</t>
    </rPh>
    <rPh sb="3" eb="5">
      <t>ケイジョウ</t>
    </rPh>
    <rPh sb="6" eb="8">
      <t>キソ</t>
    </rPh>
    <rPh sb="11" eb="12">
      <t>ヒョウ</t>
    </rPh>
    <rPh sb="15" eb="17">
      <t>キソ</t>
    </rPh>
    <rPh sb="17" eb="18">
      <t>ハリ</t>
    </rPh>
    <rPh sb="23" eb="25">
      <t>スンポウ</t>
    </rPh>
    <rPh sb="26" eb="27">
      <t>クバ</t>
    </rPh>
    <rPh sb="27" eb="28">
      <t>キン</t>
    </rPh>
    <rPh sb="29" eb="31">
      <t>ケッテイ</t>
    </rPh>
    <phoneticPr fontId="1"/>
  </si>
  <si>
    <t>貫</t>
    <rPh sb="0" eb="1">
      <t>ヌキ</t>
    </rPh>
    <phoneticPr fontId="1"/>
  </si>
  <si>
    <t>土壁小壁</t>
    <rPh sb="0" eb="1">
      <t>ツチ</t>
    </rPh>
    <rPh sb="1" eb="2">
      <t>カベ</t>
    </rPh>
    <rPh sb="2" eb="4">
      <t>コカベ</t>
    </rPh>
    <phoneticPr fontId="1"/>
  </si>
  <si>
    <t>方杖</t>
    <rPh sb="0" eb="1">
      <t>ホウ</t>
    </rPh>
    <rPh sb="1" eb="2">
      <t>ヅエ</t>
    </rPh>
    <phoneticPr fontId="1"/>
  </si>
  <si>
    <t>柱1本（長ほぞ2ヶ所）の耐力</t>
    <phoneticPr fontId="1"/>
  </si>
  <si>
    <t>土壁厚60㎜、柱間距離1820㎜</t>
    <phoneticPr fontId="1"/>
  </si>
  <si>
    <t>柱120㎜に貫1段（27×105）</t>
    <rPh sb="0" eb="1">
      <t>ハシラ</t>
    </rPh>
    <rPh sb="6" eb="7">
      <t>ヌキ</t>
    </rPh>
    <rPh sb="8" eb="9">
      <t>ダン</t>
    </rPh>
    <phoneticPr fontId="1"/>
  </si>
  <si>
    <t>下見板15㎜をデッキビス留</t>
    <rPh sb="0" eb="2">
      <t>シタミ</t>
    </rPh>
    <rPh sb="2" eb="3">
      <t>イタ</t>
    </rPh>
    <rPh sb="12" eb="13">
      <t>ドメ</t>
    </rPh>
    <phoneticPr fontId="1"/>
  </si>
  <si>
    <t>バス板12㎜×75㎜、柱間1820㎜</t>
    <rPh sb="11" eb="12">
      <t>ハシラ</t>
    </rPh>
    <phoneticPr fontId="1"/>
  </si>
  <si>
    <t>杉板30㎜をデッキビス留</t>
    <rPh sb="0" eb="1">
      <t>スギ</t>
    </rPh>
    <rPh sb="1" eb="2">
      <t>イタ</t>
    </rPh>
    <rPh sb="11" eb="12">
      <t>ドメ</t>
    </rPh>
    <phoneticPr fontId="1"/>
  </si>
  <si>
    <t>杉板12㎜を真鍮釘打ち</t>
    <rPh sb="0" eb="1">
      <t>スギ</t>
    </rPh>
    <rPh sb="1" eb="2">
      <t>イタ</t>
    </rPh>
    <rPh sb="6" eb="8">
      <t>シンチュウ</t>
    </rPh>
    <rPh sb="8" eb="9">
      <t>クギ</t>
    </rPh>
    <rPh sb="9" eb="10">
      <t>ウ</t>
    </rPh>
    <phoneticPr fontId="1"/>
  </si>
  <si>
    <t>90角、φ12ボルト留</t>
    <rPh sb="2" eb="3">
      <t>カド</t>
    </rPh>
    <rPh sb="10" eb="11">
      <t>ドメ</t>
    </rPh>
    <phoneticPr fontId="1"/>
  </si>
  <si>
    <t>はさみ梁120㎜角</t>
    <rPh sb="3" eb="4">
      <t>ハリ</t>
    </rPh>
    <rPh sb="8" eb="9">
      <t>カド</t>
    </rPh>
    <phoneticPr fontId="1"/>
  </si>
  <si>
    <t>柱120㎜、差鴨居120㎜×180㎜</t>
    <phoneticPr fontId="1"/>
  </si>
  <si>
    <t>μ・Σwi</t>
    <phoneticPr fontId="1"/>
  </si>
  <si>
    <t>柱脚の摩擦係数μ</t>
    <rPh sb="0" eb="2">
      <t>チュウキャク</t>
    </rPh>
    <rPh sb="3" eb="5">
      <t>マサツ</t>
    </rPh>
    <rPh sb="5" eb="7">
      <t>ケイスウ</t>
    </rPh>
    <phoneticPr fontId="1"/>
  </si>
  <si>
    <t>μ＝</t>
    <phoneticPr fontId="1"/>
  </si>
  <si>
    <t>2.1荷重より</t>
    <rPh sb="3" eb="5">
      <t>カジュウ</t>
    </rPh>
    <phoneticPr fontId="1"/>
  </si>
  <si>
    <t>Σwi＝</t>
    <phoneticPr fontId="1"/>
  </si>
  <si>
    <t>kN</t>
    <phoneticPr fontId="1"/>
  </si>
  <si>
    <t>Qo＝</t>
    <phoneticPr fontId="1"/>
  </si>
  <si>
    <t>Q1+W0×0.48</t>
    <phoneticPr fontId="1"/>
  </si>
  <si>
    <t>W0＝</t>
    <phoneticPr fontId="1"/>
  </si>
  <si>
    <t>限界耐力計算シートより</t>
    <rPh sb="0" eb="2">
      <t>ゲンカイ</t>
    </rPh>
    <rPh sb="2" eb="4">
      <t>タイリョク</t>
    </rPh>
    <rPh sb="4" eb="6">
      <t>ケイサン</t>
    </rPh>
    <phoneticPr fontId="1"/>
  </si>
  <si>
    <t>Q1＝</t>
    <phoneticPr fontId="1"/>
  </si>
  <si>
    <t>1.6Pwは限界耐力計算シートより求める。</t>
    <rPh sb="6" eb="8">
      <t>ゲンカイ</t>
    </rPh>
    <rPh sb="8" eb="10">
      <t>タイリョク</t>
    </rPh>
    <rPh sb="10" eb="12">
      <t>ケイサン</t>
    </rPh>
    <rPh sb="17" eb="18">
      <t>モト</t>
    </rPh>
    <phoneticPr fontId="1"/>
  </si>
  <si>
    <t>となり、</t>
    <phoneticPr fontId="1"/>
  </si>
  <si>
    <t>を満たす必要がある。</t>
    <rPh sb="1" eb="2">
      <t>ミ</t>
    </rPh>
    <rPh sb="4" eb="6">
      <t>ヒツヨウ</t>
    </rPh>
    <phoneticPr fontId="1"/>
  </si>
  <si>
    <t>1.6Pw≦Fo</t>
    <phoneticPr fontId="1"/>
  </si>
  <si>
    <t>2.4</t>
    <phoneticPr fontId="1"/>
  </si>
  <si>
    <t>2.5</t>
    <phoneticPr fontId="1"/>
  </si>
  <si>
    <t>2.5　補足検討</t>
    <rPh sb="4" eb="6">
      <t>ホソク</t>
    </rPh>
    <rPh sb="6" eb="8">
      <t>ケントウ</t>
    </rPh>
    <phoneticPr fontId="1"/>
  </si>
  <si>
    <t>2.4 基礎の検討</t>
    <rPh sb="4" eb="6">
      <t>キソ</t>
    </rPh>
    <rPh sb="7" eb="9">
      <t>ケントウ</t>
    </rPh>
    <phoneticPr fontId="1"/>
  </si>
  <si>
    <t>地盤調査の結果により、基礎の種別を決定する。</t>
    <rPh sb="14" eb="16">
      <t>シュベツ</t>
    </rPh>
    <phoneticPr fontId="1"/>
  </si>
  <si>
    <t>本建物は、延べ面積500㎡以下かつ軒の高さ7ｍ以下、最高高さ10ｍ以下かつ横架材間の垂直距離2.7ｍ以下のくまもと型伝統構法建築物の2階建てである。</t>
    <rPh sb="37" eb="40">
      <t>オウカザイ</t>
    </rPh>
    <rPh sb="40" eb="41">
      <t>アイダ</t>
    </rPh>
    <rPh sb="42" eb="44">
      <t>スイチョク</t>
    </rPh>
    <rPh sb="44" eb="46">
      <t>キョリ</t>
    </rPh>
    <rPh sb="50" eb="52">
      <t>イカ</t>
    </rPh>
    <rPh sb="67" eb="68">
      <t>カイ</t>
    </rPh>
    <phoneticPr fontId="1"/>
  </si>
  <si>
    <t>柱頭・柱脚については、「くまもと型設計法」に準拠する。</t>
    <rPh sb="0" eb="1">
      <t>ハシラ</t>
    </rPh>
    <rPh sb="1" eb="2">
      <t>アタマ</t>
    </rPh>
    <rPh sb="3" eb="4">
      <t>ハシラ</t>
    </rPh>
    <rPh sb="4" eb="5">
      <t>アシ</t>
    </rPh>
    <rPh sb="22" eb="24">
      <t>ジュンキョ</t>
    </rPh>
    <phoneticPr fontId="1"/>
  </si>
  <si>
    <t>継手・仕口は、「くまもと型設計法」に準拠する。</t>
    <rPh sb="0" eb="2">
      <t>ツギテ</t>
    </rPh>
    <rPh sb="3" eb="4">
      <t>シ</t>
    </rPh>
    <rPh sb="4" eb="5">
      <t>グチ</t>
    </rPh>
    <rPh sb="18" eb="20">
      <t>ジュンキョ</t>
    </rPh>
    <phoneticPr fontId="1"/>
  </si>
  <si>
    <t>・基礎は布基礎とし、基礎梁幅は400㎜、基礎梁成は400㎜とする。</t>
    <rPh sb="1" eb="3">
      <t>キソ</t>
    </rPh>
    <rPh sb="4" eb="5">
      <t>ヌノ</t>
    </rPh>
    <rPh sb="5" eb="7">
      <t>キソ</t>
    </rPh>
    <rPh sb="10" eb="12">
      <t>キソ</t>
    </rPh>
    <rPh sb="12" eb="13">
      <t>ハリ</t>
    </rPh>
    <rPh sb="13" eb="14">
      <t>ハバ</t>
    </rPh>
    <rPh sb="20" eb="22">
      <t>キソ</t>
    </rPh>
    <rPh sb="22" eb="23">
      <t>ハリ</t>
    </rPh>
    <rPh sb="23" eb="24">
      <t>セイ</t>
    </rPh>
    <phoneticPr fontId="1"/>
  </si>
  <si>
    <t>通し柱寸法</t>
    <rPh sb="0" eb="1">
      <t>トオ</t>
    </rPh>
    <rPh sb="2" eb="3">
      <t>ハシラ</t>
    </rPh>
    <rPh sb="3" eb="5">
      <t>スンポウ</t>
    </rPh>
    <phoneticPr fontId="1"/>
  </si>
  <si>
    <t>通し柱の長さが5ｍ～7.5ｍ</t>
    <rPh sb="0" eb="1">
      <t>トオ</t>
    </rPh>
    <rPh sb="2" eb="3">
      <t>ハシラ</t>
    </rPh>
    <phoneticPr fontId="1"/>
  </si>
  <si>
    <t>通し柱長さ</t>
    <rPh sb="0" eb="1">
      <t>トオ</t>
    </rPh>
    <rPh sb="2" eb="3">
      <t>ハシラ</t>
    </rPh>
    <rPh sb="3" eb="4">
      <t>ナガ</t>
    </rPh>
    <phoneticPr fontId="1"/>
  </si>
  <si>
    <t>通し柱の寸法が150角～240角</t>
    <rPh sb="0" eb="1">
      <t>トオ</t>
    </rPh>
    <phoneticPr fontId="1"/>
  </si>
  <si>
    <t>Qo≦ Fo</t>
    <phoneticPr fontId="1"/>
  </si>
  <si>
    <t>小壁の復元力の最大値が9.6kN以下</t>
    <rPh sb="0" eb="2">
      <t>コカベ</t>
    </rPh>
    <rPh sb="3" eb="6">
      <t>フクゲンリョク</t>
    </rPh>
    <rPh sb="7" eb="10">
      <t>サイダイチ</t>
    </rPh>
    <rPh sb="16" eb="18">
      <t>イカ</t>
    </rPh>
    <phoneticPr fontId="1"/>
  </si>
  <si>
    <t>L</t>
    <phoneticPr fontId="1"/>
  </si>
  <si>
    <t>~</t>
    <phoneticPr fontId="1"/>
  </si>
  <si>
    <t>・桁柱仕口接合部</t>
    <rPh sb="1" eb="2">
      <t>ケタ</t>
    </rPh>
    <rPh sb="2" eb="3">
      <t>ハシラ</t>
    </rPh>
    <rPh sb="3" eb="4">
      <t>シ</t>
    </rPh>
    <rPh sb="4" eb="5">
      <t>グチ</t>
    </rPh>
    <rPh sb="5" eb="7">
      <t>セツゴウ</t>
    </rPh>
    <rPh sb="7" eb="8">
      <t>ブ</t>
    </rPh>
    <phoneticPr fontId="1"/>
  </si>
  <si>
    <t>桁行スパン</t>
    <rPh sb="0" eb="2">
      <t>ケタユキ</t>
    </rPh>
    <phoneticPr fontId="1"/>
  </si>
  <si>
    <t>柱位置</t>
    <rPh sb="0" eb="1">
      <t>ハシラ</t>
    </rPh>
    <rPh sb="1" eb="3">
      <t>イチ</t>
    </rPh>
    <phoneticPr fontId="1"/>
  </si>
  <si>
    <t>金物</t>
    <rPh sb="0" eb="2">
      <t>カナモノ</t>
    </rPh>
    <phoneticPr fontId="1"/>
  </si>
  <si>
    <t>独立基礎</t>
    <rPh sb="0" eb="2">
      <t>ドクリツ</t>
    </rPh>
    <rPh sb="2" eb="4">
      <t>キソ</t>
    </rPh>
    <phoneticPr fontId="1"/>
  </si>
  <si>
    <t>（㎜）</t>
  </si>
  <si>
    <t>D(㎜）</t>
    <phoneticPr fontId="1"/>
  </si>
  <si>
    <t>H(㎜）</t>
    <phoneticPr fontId="1"/>
  </si>
  <si>
    <t>X通り</t>
    <rPh sb="1" eb="2">
      <t>トオ</t>
    </rPh>
    <phoneticPr fontId="1"/>
  </si>
  <si>
    <t>Y通り</t>
    <rPh sb="1" eb="2">
      <t>トオ</t>
    </rPh>
    <phoneticPr fontId="1"/>
  </si>
  <si>
    <t>X通り</t>
    <rPh sb="1" eb="2">
      <t>トオ</t>
    </rPh>
    <phoneticPr fontId="1"/>
  </si>
  <si>
    <t>Y通り</t>
    <rPh sb="1" eb="2">
      <t>トオ</t>
    </rPh>
    <phoneticPr fontId="1"/>
  </si>
  <si>
    <t>梁間</t>
    <rPh sb="0" eb="1">
      <t>ハリ</t>
    </rPh>
    <rPh sb="1" eb="2">
      <t>アイダ</t>
    </rPh>
    <phoneticPr fontId="1"/>
  </si>
  <si>
    <t>設計</t>
    <rPh sb="0" eb="2">
      <t>セッケイ</t>
    </rPh>
    <phoneticPr fontId="1"/>
  </si>
  <si>
    <t>スパン表</t>
    <rPh sb="3" eb="4">
      <t>ヒョウ</t>
    </rPh>
    <phoneticPr fontId="1"/>
  </si>
  <si>
    <t>建物</t>
    <rPh sb="0" eb="1">
      <t>タ</t>
    </rPh>
    <rPh sb="1" eb="2">
      <t>モノ</t>
    </rPh>
    <phoneticPr fontId="1"/>
  </si>
  <si>
    <t>基礎スラブの検討</t>
    <rPh sb="0" eb="2">
      <t>キソ</t>
    </rPh>
    <rPh sb="6" eb="8">
      <t>ケントウ</t>
    </rPh>
    <phoneticPr fontId="1"/>
  </si>
  <si>
    <t>境界条件</t>
    <rPh sb="0" eb="2">
      <t>キョウカイ</t>
    </rPh>
    <rPh sb="2" eb="4">
      <t>ジョウケン</t>
    </rPh>
    <phoneticPr fontId="1"/>
  </si>
  <si>
    <t>配筋
適否</t>
    <rPh sb="0" eb="1">
      <t>クバ</t>
    </rPh>
    <rPh sb="1" eb="2">
      <t>キン</t>
    </rPh>
    <rPh sb="3" eb="5">
      <t>テキヒ</t>
    </rPh>
    <phoneticPr fontId="1"/>
  </si>
  <si>
    <t>短辺</t>
    <rPh sb="0" eb="1">
      <t>ミジカ</t>
    </rPh>
    <rPh sb="1" eb="2">
      <t>ヘン</t>
    </rPh>
    <phoneticPr fontId="1"/>
  </si>
  <si>
    <t>配筋</t>
    <rPh sb="0" eb="1">
      <t>クバ</t>
    </rPh>
    <phoneticPr fontId="1"/>
  </si>
  <si>
    <t>（m)</t>
    <phoneticPr fontId="1"/>
  </si>
  <si>
    <t>土壁全壁</t>
    <rPh sb="0" eb="1">
      <t>ツチ</t>
    </rPh>
    <rPh sb="1" eb="2">
      <t>カベ</t>
    </rPh>
    <rPh sb="2" eb="3">
      <t>ゼン</t>
    </rPh>
    <rPh sb="3" eb="4">
      <t>カベ</t>
    </rPh>
    <phoneticPr fontId="1"/>
  </si>
  <si>
    <t>差し鴨居</t>
    <rPh sb="0" eb="1">
      <t>サ</t>
    </rPh>
    <rPh sb="2" eb="4">
      <t>カモイ</t>
    </rPh>
    <phoneticPr fontId="1"/>
  </si>
  <si>
    <t>下見板全壁</t>
    <rPh sb="0" eb="2">
      <t>シタミ</t>
    </rPh>
    <rPh sb="2" eb="3">
      <t>イタ</t>
    </rPh>
    <rPh sb="3" eb="4">
      <t>ゼン</t>
    </rPh>
    <rPh sb="4" eb="5">
      <t>カベ</t>
    </rPh>
    <phoneticPr fontId="1"/>
  </si>
  <si>
    <t>下見板小壁</t>
    <rPh sb="0" eb="2">
      <t>シタミ</t>
    </rPh>
    <rPh sb="2" eb="3">
      <t>イタ</t>
    </rPh>
    <rPh sb="3" eb="5">
      <t>コカベ</t>
    </rPh>
    <phoneticPr fontId="1"/>
  </si>
  <si>
    <t>バス板横全壁</t>
    <rPh sb="2" eb="3">
      <t>イタ</t>
    </rPh>
    <rPh sb="3" eb="4">
      <t>ヨコ</t>
    </rPh>
    <rPh sb="4" eb="5">
      <t>ゼン</t>
    </rPh>
    <rPh sb="5" eb="6">
      <t>カベ</t>
    </rPh>
    <phoneticPr fontId="1"/>
  </si>
  <si>
    <t>バス板横小壁</t>
    <rPh sb="2" eb="3">
      <t>イタ</t>
    </rPh>
    <rPh sb="3" eb="4">
      <t>ヨコ</t>
    </rPh>
    <rPh sb="4" eb="6">
      <t>コカベ</t>
    </rPh>
    <phoneticPr fontId="1"/>
  </si>
  <si>
    <t>バス板斜全壁</t>
    <rPh sb="2" eb="3">
      <t>イタ</t>
    </rPh>
    <rPh sb="3" eb="4">
      <t>ナナ</t>
    </rPh>
    <rPh sb="4" eb="5">
      <t>ゼン</t>
    </rPh>
    <rPh sb="5" eb="6">
      <t>カベ</t>
    </rPh>
    <phoneticPr fontId="1"/>
  </si>
  <si>
    <t>バス板斜小壁</t>
    <rPh sb="2" eb="3">
      <t>イタ</t>
    </rPh>
    <rPh sb="3" eb="4">
      <t>ナナ</t>
    </rPh>
    <rPh sb="4" eb="6">
      <t>コカベ</t>
    </rPh>
    <phoneticPr fontId="1"/>
  </si>
  <si>
    <t>30杉横（デッキビス）</t>
    <rPh sb="2" eb="3">
      <t>スギ</t>
    </rPh>
    <rPh sb="3" eb="4">
      <t>ヨコ</t>
    </rPh>
    <phoneticPr fontId="1"/>
  </si>
  <si>
    <t>12杉横（真鍮釘）</t>
    <rPh sb="2" eb="3">
      <t>スギ</t>
    </rPh>
    <rPh sb="3" eb="4">
      <t>ヨコ</t>
    </rPh>
    <rPh sb="5" eb="7">
      <t>シンチュウ</t>
    </rPh>
    <rPh sb="7" eb="8">
      <t>クギ</t>
    </rPh>
    <phoneticPr fontId="1"/>
  </si>
  <si>
    <t>30杉縦貫（デッキビス）</t>
    <rPh sb="2" eb="3">
      <t>スギ</t>
    </rPh>
    <rPh sb="3" eb="4">
      <t>タテ</t>
    </rPh>
    <rPh sb="4" eb="5">
      <t>ヌキ</t>
    </rPh>
    <phoneticPr fontId="1"/>
  </si>
  <si>
    <t>30杉縦貫（真鍮釘）</t>
    <rPh sb="2" eb="3">
      <t>スギ</t>
    </rPh>
    <rPh sb="3" eb="4">
      <t>タテ</t>
    </rPh>
    <rPh sb="4" eb="5">
      <t>ヌキ</t>
    </rPh>
    <rPh sb="6" eb="8">
      <t>シンチュウ</t>
    </rPh>
    <rPh sb="8" eb="9">
      <t>クギ</t>
    </rPh>
    <phoneticPr fontId="1"/>
  </si>
  <si>
    <t>土台はさみ梁</t>
    <rPh sb="0" eb="2">
      <t>ドダイ</t>
    </rPh>
    <rPh sb="5" eb="6">
      <t>ハリ</t>
    </rPh>
    <phoneticPr fontId="1"/>
  </si>
  <si>
    <t>土壁荒壁目づめ</t>
    <rPh sb="0" eb="1">
      <t>ツチ</t>
    </rPh>
    <rPh sb="1" eb="2">
      <t>カベ</t>
    </rPh>
    <rPh sb="2" eb="4">
      <t>アラカベ</t>
    </rPh>
    <rPh sb="4" eb="5">
      <t>メ</t>
    </rPh>
    <phoneticPr fontId="1"/>
  </si>
  <si>
    <t>土壁厚40㎜、柱間距離910㎜</t>
    <phoneticPr fontId="1"/>
  </si>
  <si>
    <t>30杉横小壁（デッキビス）</t>
    <rPh sb="2" eb="3">
      <t>スギ</t>
    </rPh>
    <rPh sb="3" eb="4">
      <t>ヨコ</t>
    </rPh>
    <rPh sb="4" eb="6">
      <t>コカベ</t>
    </rPh>
    <phoneticPr fontId="1"/>
  </si>
  <si>
    <t>構造材(柱、梁及び足固め材）は熊本県産材</t>
    <rPh sb="0" eb="3">
      <t>コウゾウザイ</t>
    </rPh>
    <rPh sb="4" eb="5">
      <t>ハシラ</t>
    </rPh>
    <rPh sb="6" eb="7">
      <t>ハリ</t>
    </rPh>
    <rPh sb="7" eb="8">
      <t>オヨ</t>
    </rPh>
    <rPh sb="9" eb="11">
      <t>アシガタ</t>
    </rPh>
    <rPh sb="12" eb="13">
      <t>ザイ</t>
    </rPh>
    <rPh sb="15" eb="19">
      <t>クマモトケンサン</t>
    </rPh>
    <rPh sb="19" eb="20">
      <t>ザイ</t>
    </rPh>
    <phoneticPr fontId="1"/>
  </si>
  <si>
    <t>900㎜以上（雨掛りのおそれのない場合は除く）</t>
    <rPh sb="4" eb="6">
      <t>イジョウ</t>
    </rPh>
    <rPh sb="7" eb="8">
      <t>アメ</t>
    </rPh>
    <rPh sb="8" eb="9">
      <t>ガ</t>
    </rPh>
    <rPh sb="17" eb="19">
      <t>バアイ</t>
    </rPh>
    <rPh sb="20" eb="21">
      <t>ノゾ</t>
    </rPh>
    <phoneticPr fontId="1"/>
  </si>
  <si>
    <t>継手・仕口の仕様は、「くまもと型伝統構法を用いた木造建築物の設計指針」に準拠する。</t>
    <rPh sb="0" eb="2">
      <t>ツギテ</t>
    </rPh>
    <rPh sb="3" eb="4">
      <t>シ</t>
    </rPh>
    <rPh sb="4" eb="5">
      <t>グチ</t>
    </rPh>
    <rPh sb="32" eb="34">
      <t>シシン</t>
    </rPh>
    <phoneticPr fontId="1"/>
  </si>
  <si>
    <t>軒先吹上に対する接合金物は、「くまもと型伝統構法を用いた木造建築物の設計指針」に準拠する。</t>
    <rPh sb="36" eb="38">
      <t>シシン</t>
    </rPh>
    <phoneticPr fontId="1"/>
  </si>
  <si>
    <t>以下、「くまもと型伝統構法を用いた木造建築物の設計指針」を「くまもと型設計法」という。</t>
    <rPh sb="0" eb="2">
      <t>イカ</t>
    </rPh>
    <rPh sb="25" eb="27">
      <t>シシン</t>
    </rPh>
    <rPh sb="34" eb="35">
      <t>ガタ</t>
    </rPh>
    <rPh sb="35" eb="38">
      <t>セッケイホウ</t>
    </rPh>
    <phoneticPr fontId="1"/>
  </si>
  <si>
    <t>本設計は、「建築基準法・同施行令その他関係法令」、「くまもと型伝統構法を用いた木造建築物の設計指針」に基づいて行う。</t>
    <rPh sb="0" eb="1">
      <t>ホン</t>
    </rPh>
    <rPh sb="1" eb="3">
      <t>セッケイ</t>
    </rPh>
    <rPh sb="6" eb="8">
      <t>ケンチク</t>
    </rPh>
    <rPh sb="8" eb="11">
      <t>キジュンホウ</t>
    </rPh>
    <rPh sb="12" eb="13">
      <t>オナ</t>
    </rPh>
    <rPh sb="13" eb="16">
      <t>シコウレイ</t>
    </rPh>
    <rPh sb="18" eb="19">
      <t>ホカ</t>
    </rPh>
    <rPh sb="19" eb="21">
      <t>カンケイ</t>
    </rPh>
    <rPh sb="21" eb="23">
      <t>ホウレイ</t>
    </rPh>
    <rPh sb="30" eb="31">
      <t>ガタ</t>
    </rPh>
    <rPh sb="31" eb="33">
      <t>デントウ</t>
    </rPh>
    <rPh sb="33" eb="34">
      <t>カマ</t>
    </rPh>
    <rPh sb="34" eb="35">
      <t>ホウ</t>
    </rPh>
    <rPh sb="36" eb="37">
      <t>モチ</t>
    </rPh>
    <rPh sb="39" eb="41">
      <t>モクゾウ</t>
    </rPh>
    <rPh sb="41" eb="43">
      <t>ケンチク</t>
    </rPh>
    <rPh sb="43" eb="44">
      <t>ブツ</t>
    </rPh>
    <rPh sb="45" eb="47">
      <t>セッケイ</t>
    </rPh>
    <rPh sb="47" eb="49">
      <t>シシン</t>
    </rPh>
    <rPh sb="51" eb="52">
      <t>モト</t>
    </rPh>
    <rPh sb="55" eb="56">
      <t>オコナ</t>
    </rPh>
    <phoneticPr fontId="1"/>
  </si>
  <si>
    <t>くまもと型設計法簡易算定表</t>
    <rPh sb="8" eb="10">
      <t>カンイ</t>
    </rPh>
    <rPh sb="10" eb="12">
      <t>サンテイ</t>
    </rPh>
    <rPh sb="12" eb="13">
      <t>ヒョウ</t>
    </rPh>
    <phoneticPr fontId="1"/>
  </si>
  <si>
    <t>くまもと型設計法簡易算定表</t>
    <phoneticPr fontId="1"/>
  </si>
  <si>
    <t>令和〇年〇月</t>
    <rPh sb="0" eb="2">
      <t>レイワ</t>
    </rPh>
    <rPh sb="3" eb="4">
      <t>ネン</t>
    </rPh>
    <rPh sb="5" eb="6">
      <t>ツキ</t>
    </rPh>
    <phoneticPr fontId="1"/>
  </si>
  <si>
    <t>本建物は、「くまもと型伝統構法を用いた木造建築物の設計法」の中のモデルプランの（〇－〇）に属する。</t>
    <phoneticPr fontId="1"/>
  </si>
  <si>
    <t xml:space="preserve">　 </t>
  </si>
  <si>
    <t xml:space="preserve">　　 </t>
  </si>
  <si>
    <t>物件名</t>
    <rPh sb="0" eb="2">
      <t>ブッケン</t>
    </rPh>
    <rPh sb="2" eb="3">
      <t>メイ</t>
    </rPh>
    <phoneticPr fontId="1"/>
  </si>
  <si>
    <t>第</t>
    <rPh sb="0" eb="1">
      <t>ダイ</t>
    </rPh>
    <phoneticPr fontId="1"/>
  </si>
  <si>
    <t>種地盤</t>
    <rPh sb="0" eb="1">
      <t>シュ</t>
    </rPh>
    <rPh sb="1" eb="3">
      <t>ジバン</t>
    </rPh>
    <phoneticPr fontId="1"/>
  </si>
  <si>
    <t>令第84条の固定荷重による</t>
    <rPh sb="1" eb="2">
      <t>ダイ</t>
    </rPh>
    <phoneticPr fontId="1"/>
  </si>
  <si>
    <t>令第85条の積載荷重による</t>
    <rPh sb="1" eb="2">
      <t>ダイ</t>
    </rPh>
    <rPh sb="6" eb="8">
      <t>セキサイ</t>
    </rPh>
    <phoneticPr fontId="1"/>
  </si>
  <si>
    <t>稀に発生する地震に対して最大応答変形角　</t>
    <phoneticPr fontId="1"/>
  </si>
  <si>
    <t>極めて稀に発生する地震に対して最大応答変形角</t>
    <phoneticPr fontId="1"/>
  </si>
  <si>
    <t>rad以下</t>
    <rPh sb="3" eb="5">
      <t>イカ</t>
    </rPh>
    <phoneticPr fontId="1"/>
  </si>
  <si>
    <t>1/120</t>
    <phoneticPr fontId="1"/>
  </si>
  <si>
    <t>§2.　構造計算書（個別計算）</t>
    <rPh sb="4" eb="6">
      <t>コウゾウ</t>
    </rPh>
    <rPh sb="6" eb="8">
      <t>ケイサン</t>
    </rPh>
    <rPh sb="8" eb="9">
      <t>ショ</t>
    </rPh>
    <rPh sb="10" eb="12">
      <t>コベツ</t>
    </rPh>
    <rPh sb="12" eb="14">
      <t>ケイサン</t>
    </rPh>
    <phoneticPr fontId="1"/>
  </si>
  <si>
    <t>室の種類と積載荷重　（令第85条）</t>
    <rPh sb="0" eb="1">
      <t>シツ</t>
    </rPh>
    <rPh sb="2" eb="4">
      <t>シュルイ</t>
    </rPh>
    <rPh sb="5" eb="7">
      <t>セキサイ</t>
    </rPh>
    <rPh sb="7" eb="9">
      <t>カジュウ</t>
    </rPh>
    <rPh sb="11" eb="12">
      <t>レイ</t>
    </rPh>
    <rPh sb="12" eb="13">
      <t>ダイ</t>
    </rPh>
    <rPh sb="15" eb="16">
      <t>ジョウ</t>
    </rPh>
    <phoneticPr fontId="1"/>
  </si>
  <si>
    <t>Foは[地震力に対して建物が水平移動しない検討]で求めた数値。</t>
    <rPh sb="4" eb="7">
      <t>ジシンリョク</t>
    </rPh>
    <rPh sb="8" eb="9">
      <t>タイ</t>
    </rPh>
    <rPh sb="11" eb="13">
      <t>タテモノ</t>
    </rPh>
    <rPh sb="14" eb="16">
      <t>スイヘイ</t>
    </rPh>
    <rPh sb="16" eb="18">
      <t>イドウ</t>
    </rPh>
    <rPh sb="21" eb="23">
      <t>ケントウ</t>
    </rPh>
    <rPh sb="25" eb="26">
      <t>モト</t>
    </rPh>
    <rPh sb="28" eb="29">
      <t>カズ</t>
    </rPh>
    <rPh sb="29" eb="30">
      <t>アタイ</t>
    </rPh>
    <phoneticPr fontId="1"/>
  </si>
  <si>
    <t>[くまもと型設計法]　2.4.3柱脚の設計より</t>
    <rPh sb="16" eb="18">
      <t>チュウキャク</t>
    </rPh>
    <rPh sb="19" eb="21">
      <t>セッケイ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</si>
</sst>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00_ "/>
    <numFmt numFmtId="178" formatCode="0.00_);[Red]\(0.00\)"/>
    <numFmt numFmtId="179" formatCode="0.0_);[Red]\(0.0\)"/>
    <numFmt numFmtId="180" formatCode="0.0_ "/>
    <numFmt numFmtId="181" formatCode="#\ ???/???"/>
    <numFmt numFmtId="182" formatCode="#,##0.00_ "/>
    <numFmt numFmtId="183" formatCode="[$]ggge&quot;年&quot;m&quot;月&quot;d&quot;日&quot;;@" x16r2:formatCode16="[$-ja-JP-x-gannen]ggge&quot;年&quot;m&quot;月&quot;d&quot;日&quot;;@"/>
    <numFmt numFmtId="184" formatCode="#,##0.000_ "/>
    <numFmt numFmtId="185" formatCode="0_);[Red]\(0\)"/>
  </numFmts>
  <fonts count="26">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b/>
      <sz val="11"/>
      <color theme="1"/>
      <name val="ＭＳ 明朝"/>
      <family val="1"/>
      <charset val="128"/>
    </font>
    <font>
      <sz val="11"/>
      <name val="ＭＳ Ｐゴシック"/>
      <family val="3"/>
      <charset val="128"/>
    </font>
    <font>
      <sz val="6"/>
      <name val="ＭＳ Ｐゴシック"/>
      <family val="3"/>
      <charset val="128"/>
    </font>
    <font>
      <sz val="10"/>
      <name val="平成明朝"/>
      <charset val="128"/>
    </font>
    <font>
      <sz val="10"/>
      <name val="ＭＳ 明朝"/>
      <family val="1"/>
      <charset val="128"/>
    </font>
    <font>
      <b/>
      <sz val="14"/>
      <name val="ＭＳ 明朝"/>
      <family val="1"/>
      <charset val="128"/>
    </font>
    <font>
      <sz val="11"/>
      <name val="ＭＳ 明朝"/>
      <family val="1"/>
      <charset val="128"/>
    </font>
    <font>
      <sz val="8"/>
      <name val="ＭＳ 明朝"/>
      <family val="1"/>
      <charset val="128"/>
    </font>
    <font>
      <b/>
      <sz val="1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sz val="12"/>
      <name val="ＭＳ 明朝"/>
      <family val="1"/>
      <charset val="128"/>
    </font>
    <font>
      <sz val="16"/>
      <color theme="1"/>
      <name val="ＭＳ Ｐゴシック"/>
      <family val="2"/>
      <charset val="128"/>
      <scheme val="minor"/>
    </font>
    <font>
      <sz val="16"/>
      <color theme="1"/>
      <name val="ＭＳ Ｐゴシック"/>
      <family val="3"/>
      <charset val="128"/>
      <scheme val="minor"/>
    </font>
    <font>
      <sz val="14"/>
      <name val="ＭＳ 明朝"/>
      <family val="1"/>
      <charset val="128"/>
    </font>
    <font>
      <b/>
      <sz val="14"/>
      <color theme="1"/>
      <name val="ＭＳ 明朝"/>
      <family val="1"/>
      <charset val="128"/>
    </font>
    <font>
      <sz val="11"/>
      <color rgb="FFFF0000"/>
      <name val="ＭＳ 明朝"/>
      <family val="1"/>
      <charset val="128"/>
    </font>
    <font>
      <sz val="9"/>
      <color theme="1"/>
      <name val="ＭＳ 明朝"/>
      <family val="1"/>
      <charset val="128"/>
    </font>
    <font>
      <sz val="13"/>
      <name val="ＭＳ 明朝"/>
      <family val="1"/>
      <charset val="128"/>
    </font>
    <font>
      <u/>
      <sz val="11"/>
      <color theme="10"/>
      <name val="ＭＳ Ｐゴシック"/>
      <family val="2"/>
      <charset val="128"/>
      <scheme val="minor"/>
    </font>
    <font>
      <sz val="18"/>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s>
  <cellStyleXfs count="5">
    <xf numFmtId="0" fontId="0" fillId="0" borderId="0">
      <alignment vertical="center"/>
    </xf>
    <xf numFmtId="0" fontId="5" fillId="0" borderId="0"/>
    <xf numFmtId="9" fontId="5" fillId="0" borderId="0" applyFont="0" applyFill="0" applyBorder="0" applyAlignment="0" applyProtection="0"/>
    <xf numFmtId="0" fontId="7" fillId="0" borderId="0"/>
    <xf numFmtId="0" fontId="24" fillId="0" borderId="0" applyNumberFormat="0" applyFill="0" applyBorder="0" applyAlignment="0" applyProtection="0">
      <alignment vertical="center"/>
    </xf>
  </cellStyleXfs>
  <cellXfs count="550">
    <xf numFmtId="0" fontId="0" fillId="0" borderId="0" xfId="0">
      <alignment vertical="center"/>
    </xf>
    <xf numFmtId="0" fontId="3" fillId="0" borderId="0" xfId="0" applyFont="1"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right" vertical="center"/>
    </xf>
    <xf numFmtId="0" fontId="10" fillId="0" borderId="0" xfId="1" applyFont="1" applyBorder="1" applyAlignment="1">
      <alignment vertical="center"/>
    </xf>
    <xf numFmtId="0" fontId="3" fillId="0" borderId="0" xfId="0" applyFont="1">
      <alignment vertical="center"/>
    </xf>
    <xf numFmtId="0" fontId="3" fillId="0" borderId="0" xfId="0" applyFont="1" applyAlignment="1">
      <alignment vertical="top"/>
    </xf>
    <xf numFmtId="0" fontId="15" fillId="0" borderId="0" xfId="0" applyFont="1">
      <alignment vertical="center"/>
    </xf>
    <xf numFmtId="49" fontId="13" fillId="0" borderId="0" xfId="0" applyNumberFormat="1" applyFont="1" applyAlignment="1">
      <alignment horizontal="center" vertical="center"/>
    </xf>
    <xf numFmtId="49" fontId="13" fillId="0" borderId="0" xfId="0" applyNumberFormat="1" applyFont="1" applyAlignment="1">
      <alignment horizontal="right" vertical="center"/>
    </xf>
    <xf numFmtId="0" fontId="13" fillId="0" borderId="0" xfId="0" applyFont="1"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3" fillId="0" borderId="0" xfId="0" applyFont="1" applyBorder="1">
      <alignment vertical="center"/>
    </xf>
    <xf numFmtId="49" fontId="14" fillId="0" borderId="0" xfId="0" applyNumberFormat="1" applyFont="1" applyAlignment="1" applyProtection="1">
      <alignment horizontal="left" vertical="center"/>
      <protection locked="0" hidden="1"/>
    </xf>
    <xf numFmtId="0" fontId="3" fillId="0" borderId="0" xfId="0" applyFont="1" applyAlignment="1" applyProtection="1">
      <alignment vertical="center"/>
      <protection locked="0" hidden="1"/>
    </xf>
    <xf numFmtId="178" fontId="3" fillId="0" borderId="0" xfId="0" applyNumberFormat="1" applyFont="1" applyAlignment="1" applyProtection="1">
      <alignment horizontal="center" vertical="center"/>
      <protection locked="0" hidden="1"/>
    </xf>
    <xf numFmtId="177" fontId="3" fillId="0" borderId="0" xfId="0" applyNumberFormat="1" applyFont="1" applyAlignment="1" applyProtection="1">
      <alignment vertical="center"/>
      <protection locked="0" hidden="1"/>
    </xf>
    <xf numFmtId="178" fontId="10" fillId="0" borderId="0" xfId="1" applyNumberFormat="1" applyFont="1" applyAlignment="1" applyProtection="1">
      <alignment horizontal="center" vertical="center"/>
      <protection locked="0" hidden="1"/>
    </xf>
    <xf numFmtId="177" fontId="10" fillId="0" borderId="0" xfId="1" applyNumberFormat="1" applyFont="1" applyAlignment="1" applyProtection="1">
      <alignment vertical="center"/>
      <protection locked="0" hidden="1"/>
    </xf>
    <xf numFmtId="0" fontId="10" fillId="0" borderId="0" xfId="1" applyFont="1" applyAlignment="1" applyProtection="1">
      <alignment vertical="center"/>
      <protection locked="0" hidden="1"/>
    </xf>
    <xf numFmtId="0" fontId="10" fillId="0" borderId="0" xfId="1" applyFont="1" applyBorder="1" applyAlignment="1" applyProtection="1">
      <alignment horizontal="left" vertical="center"/>
      <protection locked="0" hidden="1"/>
    </xf>
    <xf numFmtId="0" fontId="9" fillId="0" borderId="0" xfId="1" applyFont="1" applyBorder="1" applyAlignment="1" applyProtection="1">
      <alignment horizontal="left" vertical="center" indent="1"/>
      <protection locked="0" hidden="1"/>
    </xf>
    <xf numFmtId="0" fontId="9" fillId="0" borderId="1" xfId="1" applyFont="1" applyBorder="1" applyAlignment="1" applyProtection="1">
      <alignment vertical="center"/>
      <protection locked="0" hidden="1"/>
    </xf>
    <xf numFmtId="0" fontId="4" fillId="0" borderId="1" xfId="1" applyFont="1" applyBorder="1" applyAlignment="1" applyProtection="1">
      <alignment horizontal="center" vertical="center"/>
      <protection locked="0" hidden="1"/>
    </xf>
    <xf numFmtId="178" fontId="3" fillId="0" borderId="12" xfId="1" applyNumberFormat="1" applyFont="1" applyBorder="1" applyAlignment="1" applyProtection="1">
      <alignment horizontal="center" vertical="center"/>
      <protection locked="0" hidden="1"/>
    </xf>
    <xf numFmtId="177" fontId="10" fillId="0" borderId="13" xfId="1" applyNumberFormat="1" applyFont="1" applyBorder="1" applyAlignment="1" applyProtection="1">
      <alignment vertical="center"/>
      <protection locked="0" hidden="1"/>
    </xf>
    <xf numFmtId="177" fontId="10" fillId="2" borderId="12" xfId="1" applyNumberFormat="1" applyFont="1" applyFill="1" applyBorder="1" applyAlignment="1" applyProtection="1">
      <alignment horizontal="center" vertical="center"/>
      <protection locked="0" hidden="1"/>
    </xf>
    <xf numFmtId="177" fontId="10" fillId="0" borderId="13" xfId="1" applyNumberFormat="1" applyFont="1" applyBorder="1" applyAlignment="1" applyProtection="1">
      <alignment horizontal="center" vertical="center"/>
      <protection locked="0" hidden="1"/>
    </xf>
    <xf numFmtId="0" fontId="12" fillId="0" borderId="1" xfId="1" applyFont="1" applyBorder="1" applyAlignment="1" applyProtection="1">
      <alignment horizontal="center" vertical="center"/>
      <protection locked="0" hidden="1"/>
    </xf>
    <xf numFmtId="0" fontId="10" fillId="0" borderId="0" xfId="1" applyFont="1" applyBorder="1" applyAlignment="1" applyProtection="1">
      <alignment vertical="center"/>
      <protection locked="0" hidden="1"/>
    </xf>
    <xf numFmtId="0" fontId="3" fillId="0" borderId="0" xfId="0" applyFont="1" applyAlignment="1" applyProtection="1">
      <alignment horizontal="center" vertical="center"/>
      <protection locked="0" hidden="1"/>
    </xf>
    <xf numFmtId="0" fontId="3" fillId="0" borderId="0" xfId="0" applyFont="1" applyBorder="1" applyAlignment="1" applyProtection="1">
      <alignment horizontal="center" vertical="center"/>
      <protection locked="0" hidden="1"/>
    </xf>
    <xf numFmtId="178" fontId="3" fillId="0" borderId="0" xfId="0" applyNumberFormat="1" applyFont="1" applyBorder="1" applyAlignment="1" applyProtection="1">
      <alignment horizontal="center" vertical="center"/>
      <protection locked="0" hidden="1"/>
    </xf>
    <xf numFmtId="0" fontId="10" fillId="0" borderId="13" xfId="1" applyFont="1" applyBorder="1" applyAlignment="1" applyProtection="1">
      <alignment vertical="center"/>
      <protection locked="0" hidden="1"/>
    </xf>
    <xf numFmtId="178" fontId="10" fillId="0" borderId="0" xfId="1" applyNumberFormat="1" applyFont="1" applyBorder="1" applyAlignment="1" applyProtection="1">
      <alignment horizontal="right" vertical="center"/>
      <protection locked="0" hidden="1"/>
    </xf>
    <xf numFmtId="0" fontId="10" fillId="0" borderId="0" xfId="1" applyFont="1" applyBorder="1" applyAlignment="1" applyProtection="1">
      <alignment horizontal="right" vertical="center"/>
      <protection locked="0" hidden="1"/>
    </xf>
    <xf numFmtId="0" fontId="10" fillId="0" borderId="0" xfId="1" applyFont="1" applyBorder="1" applyAlignment="1" applyProtection="1">
      <alignment horizontal="left" vertical="center" indent="1"/>
      <protection locked="0" hidden="1"/>
    </xf>
    <xf numFmtId="0" fontId="10" fillId="0" borderId="0" xfId="1" applyFont="1" applyBorder="1" applyAlignment="1" applyProtection="1">
      <alignment horizontal="center" vertical="center"/>
      <protection locked="0" hidden="1"/>
    </xf>
    <xf numFmtId="178" fontId="3" fillId="0" borderId="0" xfId="0" applyNumberFormat="1" applyFont="1" applyBorder="1" applyAlignment="1" applyProtection="1">
      <alignment horizontal="right" vertical="center"/>
      <protection locked="0" hidden="1"/>
    </xf>
    <xf numFmtId="49" fontId="3" fillId="0" borderId="0" xfId="0" applyNumberFormat="1" applyFont="1" applyBorder="1" applyAlignment="1" applyProtection="1">
      <alignment horizontal="center" vertical="center" wrapText="1"/>
      <protection locked="0" hidden="1"/>
    </xf>
    <xf numFmtId="0" fontId="3" fillId="0" borderId="0" xfId="0" applyFont="1" applyBorder="1" applyAlignment="1" applyProtection="1">
      <alignment horizontal="center" vertical="center" wrapText="1"/>
      <protection locked="0" hidden="1"/>
    </xf>
    <xf numFmtId="49" fontId="15" fillId="0" borderId="0" xfId="0" applyNumberFormat="1" applyFont="1" applyBorder="1" applyAlignment="1" applyProtection="1">
      <alignment horizontal="left" vertical="center" wrapText="1"/>
      <protection locked="0" hidden="1"/>
    </xf>
    <xf numFmtId="0" fontId="15" fillId="0" borderId="0" xfId="0" applyFont="1" applyAlignment="1" applyProtection="1">
      <alignment vertical="center"/>
      <protection locked="0" hidden="1"/>
    </xf>
    <xf numFmtId="0" fontId="3" fillId="0" borderId="0" xfId="0" applyFont="1" applyProtection="1">
      <alignment vertical="center"/>
      <protection locked="0" hidden="1"/>
    </xf>
    <xf numFmtId="0" fontId="3" fillId="0" borderId="0" xfId="0" applyFont="1" applyAlignment="1" applyProtection="1">
      <alignment horizontal="left" vertical="center"/>
      <protection locked="0" hidden="1"/>
    </xf>
    <xf numFmtId="0" fontId="15" fillId="0" borderId="0" xfId="0" applyFont="1" applyProtection="1">
      <alignment vertical="center"/>
      <protection locked="0" hidden="1"/>
    </xf>
    <xf numFmtId="177" fontId="3" fillId="0" borderId="0" xfId="0" applyNumberFormat="1" applyFont="1" applyProtection="1">
      <alignment vertical="center"/>
      <protection locked="0" hidden="1"/>
    </xf>
    <xf numFmtId="177" fontId="3" fillId="2" borderId="0" xfId="0" applyNumberFormat="1" applyFont="1" applyFill="1" applyProtection="1">
      <alignment vertical="center"/>
      <protection locked="0" hidden="1"/>
    </xf>
    <xf numFmtId="0" fontId="3" fillId="0" borderId="0" xfId="0" applyFont="1" applyAlignment="1" applyProtection="1">
      <alignment horizontal="right" vertical="center"/>
      <protection locked="0" hidden="1"/>
    </xf>
    <xf numFmtId="177" fontId="3" fillId="2" borderId="0" xfId="0" applyNumberFormat="1" applyFont="1" applyFill="1" applyAlignment="1" applyProtection="1">
      <alignment horizontal="center" vertical="center"/>
      <protection locked="0" hidden="1"/>
    </xf>
    <xf numFmtId="177" fontId="3" fillId="0" borderId="0" xfId="0" applyNumberFormat="1" applyFont="1" applyFill="1" applyAlignment="1" applyProtection="1">
      <alignment horizontal="center" vertical="center"/>
      <protection locked="0" hidden="1"/>
    </xf>
    <xf numFmtId="177" fontId="3" fillId="0" borderId="0" xfId="0" applyNumberFormat="1" applyFont="1" applyAlignment="1" applyProtection="1">
      <alignment horizontal="center" vertical="center"/>
      <protection locked="0" hidden="1"/>
    </xf>
    <xf numFmtId="0" fontId="3" fillId="0" borderId="0" xfId="0" applyFont="1" applyFill="1" applyAlignment="1" applyProtection="1">
      <alignment horizontal="center" vertical="center"/>
      <protection locked="0" hidden="1"/>
    </xf>
    <xf numFmtId="0" fontId="3" fillId="2" borderId="0" xfId="0" applyFont="1" applyFill="1" applyProtection="1">
      <alignment vertical="center"/>
      <protection locked="0" hidden="1"/>
    </xf>
    <xf numFmtId="0" fontId="21" fillId="0" borderId="0" xfId="0" applyFont="1" applyProtection="1">
      <alignment vertical="center"/>
      <protection locked="0" hidden="1"/>
    </xf>
    <xf numFmtId="177" fontId="21" fillId="0" borderId="0" xfId="0" applyNumberFormat="1" applyFont="1" applyProtection="1">
      <alignment vertical="center"/>
      <protection locked="0" hidden="1"/>
    </xf>
    <xf numFmtId="176" fontId="3" fillId="0" borderId="0" xfId="0" applyNumberFormat="1" applyFont="1" applyProtection="1">
      <alignment vertical="center"/>
      <protection locked="0" hidden="1"/>
    </xf>
    <xf numFmtId="176" fontId="14" fillId="0" borderId="0" xfId="0" applyNumberFormat="1" applyFont="1" applyAlignment="1" applyProtection="1">
      <alignment horizontal="left" vertical="center"/>
      <protection locked="0" hidden="1"/>
    </xf>
    <xf numFmtId="176" fontId="3" fillId="0" borderId="0" xfId="0" applyNumberFormat="1" applyFont="1" applyAlignment="1" applyProtection="1">
      <alignment horizontal="left" vertical="center"/>
      <protection locked="0" hidden="1"/>
    </xf>
    <xf numFmtId="176" fontId="15" fillId="0" borderId="0" xfId="0" applyNumberFormat="1" applyFont="1" applyProtection="1">
      <alignment vertical="center"/>
      <protection locked="0" hidden="1"/>
    </xf>
    <xf numFmtId="0" fontId="0" fillId="0" borderId="0" xfId="0" applyProtection="1">
      <alignment vertical="center"/>
      <protection locked="0" hidden="1"/>
    </xf>
    <xf numFmtId="176" fontId="3" fillId="0" borderId="1" xfId="0" applyNumberFormat="1" applyFont="1" applyBorder="1" applyAlignment="1" applyProtection="1">
      <alignment horizontal="center" vertical="center"/>
      <protection locked="0" hidden="1"/>
    </xf>
    <xf numFmtId="176" fontId="3" fillId="2" borderId="1" xfId="0" applyNumberFormat="1" applyFont="1" applyFill="1" applyBorder="1" applyAlignment="1" applyProtection="1">
      <alignment horizontal="center" vertical="center"/>
      <protection locked="0" hidden="1"/>
    </xf>
    <xf numFmtId="176" fontId="3" fillId="0" borderId="0" xfId="0" applyNumberFormat="1" applyFont="1" applyAlignment="1" applyProtection="1">
      <alignment horizontal="center" vertical="center"/>
      <protection locked="0" hidden="1"/>
    </xf>
    <xf numFmtId="176" fontId="3" fillId="2" borderId="12" xfId="0" applyNumberFormat="1" applyFont="1" applyFill="1" applyBorder="1" applyProtection="1">
      <alignment vertical="center"/>
      <protection locked="0" hidden="1"/>
    </xf>
    <xf numFmtId="176" fontId="3" fillId="0" borderId="10" xfId="0" applyNumberFormat="1" applyFont="1" applyBorder="1" applyProtection="1">
      <alignment vertical="center"/>
      <protection locked="0" hidden="1"/>
    </xf>
    <xf numFmtId="176" fontId="3" fillId="0" borderId="10" xfId="0" applyNumberFormat="1" applyFont="1" applyBorder="1" applyAlignment="1" applyProtection="1">
      <alignment horizontal="center" vertical="center" wrapText="1"/>
      <protection locked="0" hidden="1"/>
    </xf>
    <xf numFmtId="176" fontId="3" fillId="0" borderId="15" xfId="0" applyNumberFormat="1" applyFont="1" applyBorder="1" applyProtection="1">
      <alignment vertical="center"/>
      <protection locked="0" hidden="1"/>
    </xf>
    <xf numFmtId="176" fontId="3" fillId="0" borderId="11" xfId="0" applyNumberFormat="1" applyFont="1" applyBorder="1" applyAlignment="1" applyProtection="1">
      <alignment horizontal="center" vertical="center" wrapText="1"/>
      <protection locked="0" hidden="1"/>
    </xf>
    <xf numFmtId="176" fontId="3" fillId="0" borderId="5" xfId="0" applyNumberFormat="1" applyFont="1" applyBorder="1" applyAlignment="1" applyProtection="1">
      <alignment horizontal="center" vertical="center" wrapText="1"/>
      <protection locked="0" hidden="1"/>
    </xf>
    <xf numFmtId="176" fontId="3" fillId="0" borderId="6" xfId="0" applyNumberFormat="1" applyFont="1" applyBorder="1" applyProtection="1">
      <alignment vertical="center"/>
      <protection locked="0" hidden="1"/>
    </xf>
    <xf numFmtId="176" fontId="3" fillId="0" borderId="7" xfId="0" applyNumberFormat="1" applyFont="1" applyBorder="1" applyAlignment="1" applyProtection="1">
      <alignment horizontal="center" vertical="center" wrapText="1"/>
      <protection locked="0" hidden="1"/>
    </xf>
    <xf numFmtId="176" fontId="3" fillId="2" borderId="6" xfId="0" applyNumberFormat="1" applyFont="1" applyFill="1" applyBorder="1" applyAlignment="1" applyProtection="1">
      <alignment horizontal="center" vertical="center"/>
      <protection locked="0" hidden="1"/>
    </xf>
    <xf numFmtId="176" fontId="3" fillId="2" borderId="12" xfId="0" applyNumberFormat="1" applyFont="1" applyFill="1" applyBorder="1" applyAlignment="1" applyProtection="1">
      <alignment horizontal="left" vertical="center"/>
      <protection locked="0" hidden="1"/>
    </xf>
    <xf numFmtId="176" fontId="3" fillId="2" borderId="14" xfId="0" applyNumberFormat="1" applyFont="1" applyFill="1" applyBorder="1" applyAlignment="1" applyProtection="1">
      <alignment horizontal="center" vertical="center"/>
      <protection locked="0" hidden="1"/>
    </xf>
    <xf numFmtId="176" fontId="3" fillId="2" borderId="13" xfId="0" applyNumberFormat="1" applyFont="1" applyFill="1" applyBorder="1" applyProtection="1">
      <alignment vertical="center"/>
      <protection locked="0" hidden="1"/>
    </xf>
    <xf numFmtId="176" fontId="14" fillId="0" borderId="0" xfId="0" applyNumberFormat="1" applyFont="1" applyProtection="1">
      <alignment vertical="center"/>
      <protection locked="0" hidden="1"/>
    </xf>
    <xf numFmtId="176" fontId="3" fillId="0" borderId="15" xfId="0" applyNumberFormat="1" applyFont="1" applyBorder="1" applyAlignment="1" applyProtection="1">
      <alignment horizontal="center" vertical="center" wrapText="1"/>
      <protection locked="0" hidden="1"/>
    </xf>
    <xf numFmtId="176" fontId="3" fillId="0" borderId="8" xfId="0" applyNumberFormat="1" applyFont="1" applyBorder="1" applyAlignment="1" applyProtection="1">
      <alignment horizontal="center" vertical="center"/>
      <protection locked="0" hidden="1"/>
    </xf>
    <xf numFmtId="176" fontId="3" fillId="0" borderId="15" xfId="0" applyNumberFormat="1" applyFont="1" applyBorder="1" applyAlignment="1" applyProtection="1">
      <alignment horizontal="center" vertical="center"/>
      <protection locked="0" hidden="1"/>
    </xf>
    <xf numFmtId="176" fontId="3" fillId="0" borderId="5" xfId="0" applyNumberFormat="1" applyFont="1" applyBorder="1" applyAlignment="1" applyProtection="1">
      <alignment horizontal="center" vertical="center"/>
      <protection locked="0" hidden="1"/>
    </xf>
    <xf numFmtId="176" fontId="3" fillId="0" borderId="11" xfId="0" applyNumberFormat="1" applyFont="1" applyBorder="1" applyAlignment="1" applyProtection="1">
      <alignment horizontal="center" vertical="center"/>
      <protection locked="0" hidden="1"/>
    </xf>
    <xf numFmtId="176" fontId="2" fillId="2" borderId="1" xfId="0" applyNumberFormat="1" applyFont="1" applyFill="1" applyBorder="1" applyAlignment="1" applyProtection="1">
      <alignment horizontal="center" vertical="center"/>
      <protection locked="0" hidden="1"/>
    </xf>
    <xf numFmtId="49" fontId="2" fillId="2" borderId="1" xfId="0" applyNumberFormat="1" applyFont="1" applyFill="1" applyBorder="1" applyAlignment="1" applyProtection="1">
      <alignment horizontal="center" vertical="center"/>
      <protection locked="0" hidden="1"/>
    </xf>
    <xf numFmtId="176" fontId="2" fillId="0" borderId="1" xfId="0" applyNumberFormat="1" applyFont="1" applyBorder="1" applyAlignment="1" applyProtection="1">
      <alignment horizontal="center" vertical="center"/>
      <protection locked="0" hidden="1"/>
    </xf>
    <xf numFmtId="176" fontId="3" fillId="0" borderId="0" xfId="0" applyNumberFormat="1" applyFont="1" applyFill="1" applyProtection="1">
      <alignment vertical="center"/>
      <protection locked="0" hidden="1"/>
    </xf>
    <xf numFmtId="176" fontId="2" fillId="0" borderId="0" xfId="0" applyNumberFormat="1" applyFont="1" applyAlignment="1" applyProtection="1">
      <alignment horizontal="center" vertical="center"/>
      <protection locked="0" hidden="1"/>
    </xf>
    <xf numFmtId="49" fontId="2" fillId="0" borderId="0" xfId="0" applyNumberFormat="1" applyFont="1" applyAlignment="1" applyProtection="1">
      <alignment horizontal="center" vertical="center"/>
      <protection locked="0" hidden="1"/>
    </xf>
    <xf numFmtId="176" fontId="2" fillId="0" borderId="10" xfId="0" applyNumberFormat="1" applyFont="1" applyBorder="1" applyAlignment="1" applyProtection="1">
      <alignment horizontal="center" vertical="center"/>
      <protection locked="0" hidden="1"/>
    </xf>
    <xf numFmtId="176" fontId="22" fillId="0" borderId="10" xfId="0" applyNumberFormat="1" applyFont="1" applyBorder="1" applyProtection="1">
      <alignment vertical="center"/>
      <protection locked="0" hidden="1"/>
    </xf>
    <xf numFmtId="176" fontId="2" fillId="0" borderId="11" xfId="0" applyNumberFormat="1" applyFont="1" applyBorder="1" applyProtection="1">
      <alignment vertical="center"/>
      <protection locked="0" hidden="1"/>
    </xf>
    <xf numFmtId="176" fontId="2" fillId="0" borderId="11" xfId="0" applyNumberFormat="1" applyFont="1" applyBorder="1" applyAlignment="1" applyProtection="1">
      <alignment horizontal="center" vertical="center"/>
      <protection locked="0" hidden="1"/>
    </xf>
    <xf numFmtId="176" fontId="3" fillId="2" borderId="0" xfId="0" applyNumberFormat="1" applyFont="1" applyFill="1" applyProtection="1">
      <alignment vertical="center"/>
      <protection locked="0" hidden="1"/>
    </xf>
    <xf numFmtId="176" fontId="2" fillId="2" borderId="10" xfId="0" applyNumberFormat="1" applyFont="1" applyFill="1" applyBorder="1" applyAlignment="1" applyProtection="1">
      <alignment horizontal="center" vertical="center"/>
      <protection locked="0" hidden="1"/>
    </xf>
    <xf numFmtId="176" fontId="3" fillId="2" borderId="10" xfId="0" applyNumberFormat="1" applyFont="1" applyFill="1" applyBorder="1" applyAlignment="1" applyProtection="1">
      <alignment horizontal="center" vertical="center"/>
      <protection locked="0" hidden="1"/>
    </xf>
    <xf numFmtId="49" fontId="2" fillId="2" borderId="1" xfId="0" applyNumberFormat="1" applyFont="1" applyFill="1" applyBorder="1" applyAlignment="1" applyProtection="1">
      <alignment vertical="center"/>
      <protection locked="0" hidden="1"/>
    </xf>
    <xf numFmtId="176" fontId="3" fillId="2" borderId="1" xfId="0" applyNumberFormat="1" applyFont="1" applyFill="1" applyBorder="1" applyProtection="1">
      <alignment vertical="center"/>
      <protection locked="0" hidden="1"/>
    </xf>
    <xf numFmtId="176" fontId="3" fillId="2" borderId="1" xfId="0" applyNumberFormat="1" applyFont="1" applyFill="1" applyBorder="1" applyAlignment="1" applyProtection="1">
      <alignment vertical="center"/>
      <protection locked="0" hidden="1"/>
    </xf>
    <xf numFmtId="176" fontId="3" fillId="0" borderId="1" xfId="0" applyNumberFormat="1" applyFont="1" applyBorder="1" applyAlignment="1" applyProtection="1">
      <alignment horizontal="center" vertical="center" wrapText="1"/>
      <protection locked="0" hidden="1"/>
    </xf>
    <xf numFmtId="176" fontId="2" fillId="2" borderId="1" xfId="0" applyNumberFormat="1" applyFont="1" applyFill="1" applyBorder="1" applyAlignment="1" applyProtection="1">
      <alignment vertical="center"/>
      <protection locked="0" hidden="1"/>
    </xf>
    <xf numFmtId="176" fontId="2" fillId="2" borderId="1" xfId="0" applyNumberFormat="1" applyFont="1" applyFill="1" applyBorder="1" applyProtection="1">
      <alignment vertical="center"/>
      <protection locked="0" hidden="1"/>
    </xf>
    <xf numFmtId="49" fontId="2" fillId="2" borderId="1" xfId="0" applyNumberFormat="1" applyFont="1" applyFill="1" applyBorder="1" applyProtection="1">
      <alignment vertical="center"/>
      <protection locked="0" hidden="1"/>
    </xf>
    <xf numFmtId="176" fontId="2" fillId="0" borderId="0" xfId="0" applyNumberFormat="1" applyFont="1" applyFill="1" applyBorder="1" applyAlignment="1" applyProtection="1">
      <alignment horizontal="center" vertical="center"/>
      <protection locked="0" hidden="1"/>
    </xf>
    <xf numFmtId="176" fontId="2" fillId="0" borderId="0" xfId="0" applyNumberFormat="1" applyFont="1" applyFill="1" applyBorder="1" applyProtection="1">
      <alignment vertical="center"/>
      <protection locked="0" hidden="1"/>
    </xf>
    <xf numFmtId="176" fontId="3" fillId="0" borderId="0" xfId="0" applyNumberFormat="1" applyFont="1" applyFill="1" applyBorder="1" applyProtection="1">
      <alignment vertical="center"/>
      <protection locked="0" hidden="1"/>
    </xf>
    <xf numFmtId="176" fontId="2" fillId="0" borderId="0" xfId="0" applyNumberFormat="1" applyFont="1" applyBorder="1" applyAlignment="1" applyProtection="1">
      <alignment horizontal="center" vertical="center"/>
      <protection locked="0" hidden="1"/>
    </xf>
    <xf numFmtId="176" fontId="3" fillId="0" borderId="10" xfId="0" applyNumberFormat="1" applyFont="1" applyBorder="1" applyAlignment="1" applyProtection="1">
      <alignment horizontal="center" vertical="center"/>
      <protection locked="0" hidden="1"/>
    </xf>
    <xf numFmtId="176" fontId="3" fillId="0" borderId="2" xfId="0" applyNumberFormat="1" applyFont="1" applyBorder="1" applyAlignment="1" applyProtection="1">
      <alignment horizontal="center" vertical="center"/>
      <protection locked="0" hidden="1"/>
    </xf>
    <xf numFmtId="176" fontId="3" fillId="2" borderId="12" xfId="0" applyNumberFormat="1" applyFont="1" applyFill="1" applyBorder="1" applyAlignment="1" applyProtection="1">
      <alignment horizontal="center" vertical="center"/>
      <protection locked="0" hidden="1"/>
    </xf>
    <xf numFmtId="184" fontId="2" fillId="2" borderId="1" xfId="0" applyNumberFormat="1" applyFont="1" applyFill="1" applyBorder="1" applyAlignment="1" applyProtection="1">
      <alignment horizontal="center" vertical="center"/>
      <protection locked="0" hidden="1"/>
    </xf>
    <xf numFmtId="184" fontId="3" fillId="0" borderId="1" xfId="0" applyNumberFormat="1" applyFont="1" applyBorder="1" applyAlignment="1" applyProtection="1">
      <alignment horizontal="center" vertical="center"/>
      <protection locked="0" hidden="1"/>
    </xf>
    <xf numFmtId="184" fontId="3" fillId="0" borderId="1" xfId="0" applyNumberFormat="1" applyFont="1" applyBorder="1" applyProtection="1">
      <alignment vertical="center"/>
      <protection locked="0" hidden="1"/>
    </xf>
    <xf numFmtId="0" fontId="3" fillId="0" borderId="1" xfId="0" applyFont="1" applyBorder="1" applyAlignment="1" applyProtection="1">
      <alignment horizontal="center" vertical="center"/>
      <protection locked="0" hidden="1"/>
    </xf>
    <xf numFmtId="176" fontId="3" fillId="0" borderId="12" xfId="0" applyNumberFormat="1" applyFont="1" applyBorder="1" applyProtection="1">
      <alignment vertical="center"/>
      <protection locked="0" hidden="1"/>
    </xf>
    <xf numFmtId="176" fontId="3" fillId="0" borderId="14" xfId="0" applyNumberFormat="1" applyFont="1" applyBorder="1" applyProtection="1">
      <alignment vertical="center"/>
      <protection locked="0" hidden="1"/>
    </xf>
    <xf numFmtId="176" fontId="3" fillId="0" borderId="2" xfId="0" applyNumberFormat="1" applyFont="1" applyBorder="1" applyAlignment="1" applyProtection="1">
      <alignment horizontal="center" vertical="center" wrapText="1"/>
      <protection locked="0" hidden="1"/>
    </xf>
    <xf numFmtId="176" fontId="2" fillId="3" borderId="1" xfId="0" applyNumberFormat="1" applyFont="1" applyFill="1" applyBorder="1" applyAlignment="1" applyProtection="1">
      <alignment horizontal="center" vertical="center"/>
      <protection locked="0" hidden="1"/>
    </xf>
    <xf numFmtId="184" fontId="3" fillId="0" borderId="12" xfId="0" applyNumberFormat="1" applyFont="1" applyBorder="1" applyAlignment="1" applyProtection="1">
      <alignment horizontal="center" vertical="center"/>
      <protection locked="0" hidden="1"/>
    </xf>
    <xf numFmtId="0" fontId="2" fillId="2" borderId="12" xfId="0" applyFont="1" applyFill="1" applyBorder="1" applyAlignment="1" applyProtection="1">
      <alignment horizontal="center" vertical="center"/>
      <protection locked="0" hidden="1"/>
    </xf>
    <xf numFmtId="0" fontId="3" fillId="0" borderId="12" xfId="0" applyFont="1" applyBorder="1" applyAlignment="1" applyProtection="1">
      <alignment horizontal="center" vertical="center"/>
      <protection locked="0" hidden="1"/>
    </xf>
    <xf numFmtId="176" fontId="2" fillId="0" borderId="13" xfId="0" applyNumberFormat="1" applyFont="1" applyBorder="1" applyAlignment="1" applyProtection="1">
      <alignment horizontal="left" vertical="center"/>
      <protection locked="0" hidden="1"/>
    </xf>
    <xf numFmtId="176" fontId="2" fillId="2" borderId="11" xfId="0" applyNumberFormat="1" applyFont="1" applyFill="1" applyBorder="1" applyAlignment="1" applyProtection="1">
      <alignment horizontal="center" vertical="center"/>
      <protection locked="0" hidden="1"/>
    </xf>
    <xf numFmtId="0" fontId="2" fillId="0" borderId="12" xfId="0" applyFont="1" applyFill="1" applyBorder="1" applyAlignment="1" applyProtection="1">
      <alignment horizontal="center" vertical="center"/>
      <protection locked="0" hidden="1"/>
    </xf>
    <xf numFmtId="176" fontId="2" fillId="2" borderId="15" xfId="0" applyNumberFormat="1" applyFont="1" applyFill="1" applyBorder="1" applyAlignment="1" applyProtection="1">
      <alignment horizontal="center" vertical="center"/>
      <protection locked="0" hidden="1"/>
    </xf>
    <xf numFmtId="176" fontId="3" fillId="2" borderId="15" xfId="0" applyNumberFormat="1" applyFont="1" applyFill="1" applyBorder="1" applyAlignment="1" applyProtection="1">
      <alignment horizontal="center" vertical="center"/>
      <protection locked="0" hidden="1"/>
    </xf>
    <xf numFmtId="176" fontId="3" fillId="2" borderId="11" xfId="0" applyNumberFormat="1" applyFont="1" applyFill="1" applyBorder="1" applyAlignment="1" applyProtection="1">
      <alignment horizontal="center" vertical="center"/>
      <protection locked="0" hidden="1"/>
    </xf>
    <xf numFmtId="0" fontId="0" fillId="0" borderId="3" xfId="0" applyBorder="1" applyProtection="1">
      <alignment vertical="center"/>
      <protection locked="0" hidden="1"/>
    </xf>
    <xf numFmtId="176" fontId="3" fillId="0" borderId="14" xfId="0" applyNumberFormat="1" applyFont="1" applyBorder="1" applyAlignment="1" applyProtection="1">
      <alignment horizontal="center" vertical="center"/>
      <protection locked="0" hidden="1"/>
    </xf>
    <xf numFmtId="0" fontId="10" fillId="0" borderId="0" xfId="3" applyFont="1" applyAlignment="1" applyProtection="1">
      <alignment vertical="center"/>
      <protection locked="0" hidden="1"/>
    </xf>
    <xf numFmtId="0" fontId="10" fillId="0" borderId="0" xfId="3" applyFont="1" applyAlignment="1" applyProtection="1">
      <alignment horizontal="left" vertical="center"/>
      <protection locked="0" hidden="1"/>
    </xf>
    <xf numFmtId="0" fontId="10" fillId="0" borderId="1" xfId="3" applyFont="1" applyBorder="1" applyAlignment="1" applyProtection="1">
      <alignment horizontal="center" vertical="center"/>
      <protection locked="0" hidden="1"/>
    </xf>
    <xf numFmtId="0" fontId="10" fillId="0" borderId="1" xfId="3" applyNumberFormat="1" applyFont="1" applyBorder="1" applyAlignment="1" applyProtection="1">
      <alignment horizontal="center" vertical="center"/>
      <protection locked="0" hidden="1"/>
    </xf>
    <xf numFmtId="0" fontId="10" fillId="2" borderId="1" xfId="3" applyNumberFormat="1" applyFont="1" applyFill="1" applyBorder="1" applyAlignment="1" applyProtection="1">
      <alignment horizontal="center" vertical="center"/>
      <protection locked="0" hidden="1"/>
    </xf>
    <xf numFmtId="0" fontId="8" fillId="0" borderId="1" xfId="0" applyNumberFormat="1" applyFont="1" applyBorder="1" applyAlignment="1" applyProtection="1">
      <alignment horizontal="center" vertical="center"/>
      <protection locked="0" hidden="1"/>
    </xf>
    <xf numFmtId="0" fontId="10" fillId="0" borderId="0" xfId="3" applyFont="1" applyAlignment="1" applyProtection="1">
      <alignment horizontal="center" vertical="center"/>
      <protection locked="0" hidden="1"/>
    </xf>
    <xf numFmtId="0" fontId="10" fillId="0" borderId="0" xfId="3" applyNumberFormat="1" applyFont="1" applyBorder="1" applyAlignment="1" applyProtection="1">
      <alignment horizontal="center" vertical="center"/>
      <protection locked="0" hidden="1"/>
    </xf>
    <xf numFmtId="0" fontId="8" fillId="0" borderId="0" xfId="0" applyNumberFormat="1" applyFont="1" applyBorder="1" applyAlignment="1" applyProtection="1">
      <alignment horizontal="center" vertical="center"/>
      <protection locked="0" hidden="1"/>
    </xf>
    <xf numFmtId="181" fontId="10" fillId="0" borderId="0" xfId="3" applyNumberFormat="1" applyFont="1" applyAlignment="1" applyProtection="1">
      <alignment horizontal="right" vertical="center"/>
      <protection locked="0" hidden="1"/>
    </xf>
    <xf numFmtId="181" fontId="10" fillId="2" borderId="0" xfId="3" applyNumberFormat="1" applyFont="1" applyFill="1" applyAlignment="1" applyProtection="1">
      <alignment horizontal="right" vertical="center"/>
      <protection locked="0" hidden="1"/>
    </xf>
    <xf numFmtId="181" fontId="10" fillId="2" borderId="1" xfId="3" applyNumberFormat="1" applyFont="1" applyFill="1" applyBorder="1" applyAlignment="1" applyProtection="1">
      <alignment horizontal="center" vertical="center"/>
      <protection locked="0" hidden="1"/>
    </xf>
    <xf numFmtId="0" fontId="8" fillId="0" borderId="1" xfId="0" applyFont="1" applyBorder="1" applyAlignment="1" applyProtection="1">
      <alignment horizontal="center" vertical="center"/>
      <protection locked="0" hidden="1"/>
    </xf>
    <xf numFmtId="181" fontId="10" fillId="0" borderId="1" xfId="3" applyNumberFormat="1" applyFont="1" applyBorder="1" applyAlignment="1" applyProtection="1">
      <alignment horizontal="center" vertical="center"/>
      <protection locked="0" hidden="1"/>
    </xf>
    <xf numFmtId="178" fontId="10" fillId="2" borderId="1" xfId="3" applyNumberFormat="1" applyFont="1" applyFill="1" applyBorder="1" applyAlignment="1" applyProtection="1">
      <alignment horizontal="center" vertical="center"/>
      <protection locked="0" hidden="1"/>
    </xf>
    <xf numFmtId="179" fontId="10" fillId="2" borderId="1" xfId="3" applyNumberFormat="1" applyFont="1" applyFill="1" applyBorder="1" applyAlignment="1" applyProtection="1">
      <alignment horizontal="center" vertical="center"/>
      <protection locked="0" hidden="1"/>
    </xf>
    <xf numFmtId="177" fontId="10" fillId="2" borderId="1" xfId="3" applyNumberFormat="1" applyFont="1" applyFill="1" applyBorder="1" applyAlignment="1" applyProtection="1">
      <alignment horizontal="center" vertical="center"/>
      <protection locked="0" hidden="1"/>
    </xf>
    <xf numFmtId="180" fontId="10" fillId="2" borderId="1" xfId="3" applyNumberFormat="1" applyFont="1" applyFill="1" applyBorder="1" applyAlignment="1" applyProtection="1">
      <alignment horizontal="center" vertical="center"/>
      <protection locked="0" hidden="1"/>
    </xf>
    <xf numFmtId="0" fontId="3" fillId="0" borderId="12" xfId="0" applyFont="1" applyBorder="1" applyAlignment="1" applyProtection="1">
      <alignment vertical="center"/>
      <protection locked="0" hidden="1"/>
    </xf>
    <xf numFmtId="0" fontId="3" fillId="0" borderId="14" xfId="0" applyFont="1" applyBorder="1" applyAlignment="1" applyProtection="1">
      <alignment vertical="center"/>
      <protection locked="0" hidden="1"/>
    </xf>
    <xf numFmtId="0" fontId="15" fillId="0" borderId="0" xfId="0" applyFont="1" applyBorder="1" applyAlignment="1" applyProtection="1">
      <alignment horizontal="center" vertical="center"/>
      <protection locked="0" hidden="1"/>
    </xf>
    <xf numFmtId="0" fontId="3" fillId="0" borderId="0" xfId="0" applyFont="1" applyBorder="1" applyAlignment="1" applyProtection="1">
      <alignment vertical="center"/>
      <protection locked="0" hidden="1"/>
    </xf>
    <xf numFmtId="0" fontId="4" fillId="0" borderId="0" xfId="0" applyFont="1" applyBorder="1" applyAlignment="1" applyProtection="1">
      <alignment horizontal="center" vertical="center"/>
      <protection locked="0" hidden="1"/>
    </xf>
    <xf numFmtId="0" fontId="4" fillId="2" borderId="14" xfId="0" applyFont="1" applyFill="1" applyBorder="1" applyAlignment="1" applyProtection="1">
      <alignment horizontal="center" vertical="center"/>
      <protection locked="0" hidden="1"/>
    </xf>
    <xf numFmtId="0" fontId="3" fillId="0" borderId="13" xfId="0" applyFont="1" applyBorder="1" applyProtection="1">
      <alignment vertical="center"/>
      <protection locked="0" hidden="1"/>
    </xf>
    <xf numFmtId="0" fontId="3" fillId="0" borderId="13" xfId="0" applyFont="1" applyBorder="1" applyAlignment="1" applyProtection="1">
      <alignment vertical="center"/>
      <protection locked="0" hidden="1"/>
    </xf>
    <xf numFmtId="0" fontId="3" fillId="0" borderId="14" xfId="0" applyFont="1" applyBorder="1" applyProtection="1">
      <alignment vertical="center"/>
      <protection locked="0" hidden="1"/>
    </xf>
    <xf numFmtId="0" fontId="4" fillId="2" borderId="3" xfId="0" applyFont="1" applyFill="1" applyBorder="1" applyAlignment="1" applyProtection="1">
      <alignment horizontal="center" vertical="center"/>
      <protection locked="0" hidden="1"/>
    </xf>
    <xf numFmtId="0" fontId="3" fillId="0" borderId="3" xfId="0" applyFont="1" applyBorder="1" applyAlignment="1" applyProtection="1">
      <alignment vertical="center"/>
      <protection locked="0" hidden="1"/>
    </xf>
    <xf numFmtId="0" fontId="4" fillId="2" borderId="6" xfId="0" applyFont="1" applyFill="1" applyBorder="1" applyAlignment="1" applyProtection="1">
      <alignment horizontal="center" vertical="center"/>
      <protection locked="0" hidden="1"/>
    </xf>
    <xf numFmtId="0" fontId="3" fillId="0" borderId="4" xfId="0" applyFont="1" applyBorder="1" applyProtection="1">
      <alignment vertical="center"/>
      <protection locked="0" hidden="1"/>
    </xf>
    <xf numFmtId="0" fontId="3" fillId="0" borderId="14" xfId="0" applyFont="1" applyBorder="1" applyAlignment="1" applyProtection="1">
      <alignment horizontal="left" vertical="center"/>
      <protection locked="0" hidden="1"/>
    </xf>
    <xf numFmtId="0" fontId="3" fillId="0" borderId="13" xfId="0" applyFont="1" applyBorder="1" applyAlignment="1" applyProtection="1">
      <alignment horizontal="left" vertical="center"/>
      <protection locked="0" hidden="1"/>
    </xf>
    <xf numFmtId="0" fontId="3" fillId="0" borderId="0" xfId="0" applyFont="1" applyBorder="1" applyAlignment="1" applyProtection="1">
      <alignment horizontal="left" vertical="center"/>
      <protection locked="0" hidden="1"/>
    </xf>
    <xf numFmtId="0" fontId="3" fillId="2" borderId="1" xfId="0" applyFont="1" applyFill="1" applyBorder="1" applyAlignment="1" applyProtection="1">
      <alignment horizontal="center" vertical="center"/>
      <protection locked="0" hidden="1"/>
    </xf>
    <xf numFmtId="0" fontId="15" fillId="0" borderId="3" xfId="0" applyFont="1" applyBorder="1" applyAlignment="1" applyProtection="1">
      <alignment horizontal="center" vertical="center"/>
      <protection locked="0" hidden="1"/>
    </xf>
    <xf numFmtId="0" fontId="3" fillId="0" borderId="3" xfId="0" applyFont="1" applyBorder="1" applyAlignment="1" applyProtection="1">
      <alignment horizontal="center" vertical="center"/>
      <protection locked="0" hidden="1"/>
    </xf>
    <xf numFmtId="0" fontId="3" fillId="0" borderId="0" xfId="0" applyFont="1" applyBorder="1" applyProtection="1">
      <alignment vertical="center"/>
      <protection locked="0" hidden="1"/>
    </xf>
    <xf numFmtId="0" fontId="15" fillId="0" borderId="0" xfId="0" applyFont="1" applyBorder="1" applyAlignment="1" applyProtection="1">
      <alignment horizontal="left" vertical="center"/>
      <protection locked="0" hidden="1"/>
    </xf>
    <xf numFmtId="0" fontId="15" fillId="0" borderId="0" xfId="0" applyFont="1" applyAlignment="1" applyProtection="1">
      <alignment horizontal="left" vertical="center"/>
      <protection locked="0" hidden="1"/>
    </xf>
    <xf numFmtId="0" fontId="25" fillId="0" borderId="0" xfId="0" applyFont="1" applyProtection="1">
      <alignment vertical="center"/>
      <protection locked="0" hidden="1"/>
    </xf>
    <xf numFmtId="0" fontId="14" fillId="0" borderId="0" xfId="0" applyFont="1" applyAlignment="1" applyProtection="1">
      <alignment vertical="center"/>
      <protection locked="0" hidden="1"/>
    </xf>
    <xf numFmtId="0" fontId="15" fillId="0" borderId="0" xfId="0" applyFont="1" applyBorder="1" applyAlignment="1" applyProtection="1">
      <alignment vertical="center"/>
      <protection locked="0" hidden="1"/>
    </xf>
    <xf numFmtId="178" fontId="14" fillId="0" borderId="0" xfId="0" applyNumberFormat="1" applyFont="1" applyProtection="1">
      <alignment vertical="center"/>
      <protection locked="0" hidden="1"/>
    </xf>
    <xf numFmtId="0" fontId="14" fillId="0" borderId="0" xfId="0" applyFont="1" applyProtection="1">
      <alignment vertical="center"/>
      <protection locked="0" hidden="1"/>
    </xf>
    <xf numFmtId="178" fontId="14" fillId="0" borderId="0" xfId="0" applyNumberFormat="1" applyFont="1" applyAlignment="1" applyProtection="1">
      <alignment horizontal="center" vertical="center"/>
      <protection locked="0" hidden="1"/>
    </xf>
    <xf numFmtId="0" fontId="13" fillId="0" borderId="0" xfId="0" applyFont="1" applyAlignment="1" applyProtection="1">
      <alignment vertical="center"/>
      <protection locked="0" hidden="1"/>
    </xf>
    <xf numFmtId="0" fontId="14" fillId="0" borderId="1" xfId="0" applyFont="1" applyBorder="1" applyAlignment="1" applyProtection="1">
      <alignment vertical="center"/>
      <protection locked="0" hidden="1"/>
    </xf>
    <xf numFmtId="0" fontId="14" fillId="0" borderId="1" xfId="0" applyFont="1" applyBorder="1" applyAlignment="1" applyProtection="1">
      <alignment horizontal="center" vertical="center"/>
      <protection locked="0" hidden="1"/>
    </xf>
    <xf numFmtId="0" fontId="20" fillId="2" borderId="1" xfId="1" applyFont="1" applyFill="1" applyBorder="1" applyAlignment="1" applyProtection="1">
      <alignment horizontal="center" vertical="center"/>
      <protection locked="0" hidden="1"/>
    </xf>
    <xf numFmtId="0" fontId="19" fillId="3" borderId="12" xfId="1" applyFont="1" applyFill="1" applyBorder="1" applyAlignment="1" applyProtection="1">
      <alignment vertical="center"/>
      <protection locked="0" hidden="1"/>
    </xf>
    <xf numFmtId="0" fontId="19" fillId="3" borderId="14" xfId="1" applyFont="1" applyFill="1" applyBorder="1" applyAlignment="1" applyProtection="1">
      <alignment horizontal="left" vertical="center"/>
      <protection locked="0" hidden="1"/>
    </xf>
    <xf numFmtId="0" fontId="19" fillId="2" borderId="14" xfId="1" applyFont="1" applyFill="1" applyBorder="1" applyAlignment="1" applyProtection="1">
      <alignment horizontal="left" vertical="center"/>
      <protection locked="0" hidden="1"/>
    </xf>
    <xf numFmtId="178" fontId="19" fillId="3" borderId="14" xfId="1" applyNumberFormat="1" applyFont="1" applyFill="1" applyBorder="1" applyAlignment="1" applyProtection="1">
      <alignment horizontal="left" vertical="center"/>
      <protection locked="0" hidden="1"/>
    </xf>
    <xf numFmtId="178" fontId="19" fillId="3" borderId="14" xfId="1" applyNumberFormat="1" applyFont="1" applyFill="1" applyBorder="1" applyAlignment="1" applyProtection="1">
      <alignment horizontal="center" vertical="center"/>
      <protection locked="0" hidden="1"/>
    </xf>
    <xf numFmtId="177" fontId="19" fillId="0" borderId="13" xfId="1" applyNumberFormat="1" applyFont="1" applyBorder="1" applyAlignment="1" applyProtection="1">
      <alignment vertical="center"/>
      <protection locked="0" hidden="1"/>
    </xf>
    <xf numFmtId="0" fontId="19" fillId="3" borderId="12" xfId="1" applyFont="1" applyFill="1" applyBorder="1" applyAlignment="1" applyProtection="1">
      <alignment horizontal="left" vertical="center"/>
      <protection locked="0" hidden="1"/>
    </xf>
    <xf numFmtId="0" fontId="19" fillId="3" borderId="5" xfId="1" applyFont="1" applyFill="1" applyBorder="1" applyAlignment="1" applyProtection="1">
      <alignment vertical="center"/>
      <protection locked="0" hidden="1"/>
    </xf>
    <xf numFmtId="0" fontId="19" fillId="3" borderId="6" xfId="1" applyFont="1" applyFill="1" applyBorder="1" applyAlignment="1" applyProtection="1">
      <alignment horizontal="left" vertical="center"/>
      <protection locked="0" hidden="1"/>
    </xf>
    <xf numFmtId="0" fontId="19" fillId="2" borderId="6" xfId="1" applyFont="1" applyFill="1" applyBorder="1" applyAlignment="1" applyProtection="1">
      <alignment horizontal="left" vertical="center"/>
      <protection locked="0" hidden="1"/>
    </xf>
    <xf numFmtId="0" fontId="19" fillId="0" borderId="12" xfId="1" applyFont="1" applyBorder="1" applyAlignment="1" applyProtection="1">
      <alignment vertical="center"/>
      <protection locked="0" hidden="1"/>
    </xf>
    <xf numFmtId="0" fontId="19" fillId="0" borderId="14" xfId="1" applyFont="1" applyBorder="1" applyAlignment="1" applyProtection="1">
      <alignment vertical="center"/>
      <protection locked="0" hidden="1"/>
    </xf>
    <xf numFmtId="0" fontId="19" fillId="2" borderId="14" xfId="1" applyFont="1" applyFill="1" applyBorder="1" applyAlignment="1" applyProtection="1">
      <alignment vertical="center"/>
      <protection locked="0" hidden="1"/>
    </xf>
    <xf numFmtId="0" fontId="19" fillId="0" borderId="14" xfId="1" applyFont="1" applyBorder="1" applyAlignment="1" applyProtection="1">
      <alignment horizontal="left" vertical="center"/>
      <protection locked="0" hidden="1"/>
    </xf>
    <xf numFmtId="0" fontId="14" fillId="0" borderId="14" xfId="0" applyFont="1" applyBorder="1" applyProtection="1">
      <alignment vertical="center"/>
      <protection locked="0" hidden="1"/>
    </xf>
    <xf numFmtId="0" fontId="14" fillId="2" borderId="14" xfId="0" applyFont="1" applyFill="1" applyBorder="1" applyProtection="1">
      <alignment vertical="center"/>
      <protection locked="0" hidden="1"/>
    </xf>
    <xf numFmtId="0" fontId="19" fillId="2" borderId="14" xfId="1" applyFont="1" applyFill="1" applyBorder="1" applyAlignment="1" applyProtection="1">
      <alignment horizontal="center" vertical="center"/>
      <protection locked="0" hidden="1"/>
    </xf>
    <xf numFmtId="178" fontId="19" fillId="0" borderId="14" xfId="1" applyNumberFormat="1" applyFont="1" applyBorder="1" applyAlignment="1" applyProtection="1">
      <alignment horizontal="center" vertical="center"/>
      <protection locked="0" hidden="1"/>
    </xf>
    <xf numFmtId="0" fontId="19" fillId="0" borderId="12" xfId="1" applyFont="1" applyBorder="1" applyAlignment="1" applyProtection="1">
      <alignment horizontal="left" vertical="center"/>
      <protection locked="0" hidden="1"/>
    </xf>
    <xf numFmtId="20" fontId="19" fillId="0" borderId="14" xfId="1" applyNumberFormat="1" applyFont="1" applyBorder="1" applyAlignment="1" applyProtection="1">
      <alignment horizontal="left" vertical="center"/>
      <protection locked="0" hidden="1"/>
    </xf>
    <xf numFmtId="178" fontId="19" fillId="0" borderId="14" xfId="1" applyNumberFormat="1" applyFont="1" applyBorder="1" applyAlignment="1" applyProtection="1">
      <alignment horizontal="left" vertical="center"/>
      <protection locked="0" hidden="1"/>
    </xf>
    <xf numFmtId="0" fontId="19" fillId="0" borderId="6" xfId="1" applyFont="1" applyBorder="1" applyAlignment="1" applyProtection="1">
      <alignment horizontal="left" vertical="center"/>
      <protection locked="0" hidden="1"/>
    </xf>
    <xf numFmtId="178" fontId="19" fillId="0" borderId="14" xfId="1" applyNumberFormat="1" applyFont="1" applyBorder="1" applyAlignment="1" applyProtection="1">
      <alignment vertical="center"/>
      <protection locked="0" hidden="1"/>
    </xf>
    <xf numFmtId="0" fontId="20" fillId="0" borderId="12" xfId="1" applyFont="1" applyBorder="1" applyAlignment="1" applyProtection="1">
      <alignment horizontal="left" vertical="center"/>
      <protection locked="0" hidden="1"/>
    </xf>
    <xf numFmtId="0" fontId="20" fillId="0" borderId="14" xfId="1" applyFont="1" applyBorder="1" applyAlignment="1" applyProtection="1">
      <alignment horizontal="left" vertical="center"/>
      <protection locked="0" hidden="1"/>
    </xf>
    <xf numFmtId="178" fontId="20" fillId="0" borderId="14" xfId="1" applyNumberFormat="1" applyFont="1" applyBorder="1" applyAlignment="1" applyProtection="1">
      <alignment horizontal="left" vertical="center"/>
      <protection locked="0" hidden="1"/>
    </xf>
    <xf numFmtId="178" fontId="14" fillId="0" borderId="14" xfId="1" applyNumberFormat="1" applyFont="1" applyBorder="1" applyAlignment="1" applyProtection="1">
      <alignment horizontal="left" vertical="center"/>
      <protection locked="0" hidden="1"/>
    </xf>
    <xf numFmtId="178" fontId="14" fillId="0" borderId="14" xfId="1" applyNumberFormat="1" applyFont="1" applyBorder="1" applyAlignment="1" applyProtection="1">
      <alignment horizontal="center" vertical="center"/>
      <protection locked="0" hidden="1"/>
    </xf>
    <xf numFmtId="0" fontId="20" fillId="0" borderId="13" xfId="1" applyFont="1" applyBorder="1" applyAlignment="1" applyProtection="1">
      <alignment horizontal="left" vertical="center"/>
      <protection locked="0" hidden="1"/>
    </xf>
    <xf numFmtId="0" fontId="19" fillId="0" borderId="2" xfId="1" applyFont="1" applyBorder="1" applyAlignment="1" applyProtection="1">
      <alignment vertical="center"/>
      <protection locked="0" hidden="1"/>
    </xf>
    <xf numFmtId="0" fontId="19" fillId="0" borderId="3" xfId="1" applyFont="1" applyBorder="1" applyAlignment="1" applyProtection="1">
      <alignment vertical="center"/>
      <protection locked="0" hidden="1"/>
    </xf>
    <xf numFmtId="0" fontId="19" fillId="2" borderId="3" xfId="1" applyFont="1" applyFill="1" applyBorder="1" applyAlignment="1" applyProtection="1">
      <alignment vertical="center"/>
      <protection locked="0" hidden="1"/>
    </xf>
    <xf numFmtId="0" fontId="19" fillId="0" borderId="3" xfId="1" applyFont="1" applyBorder="1" applyAlignment="1" applyProtection="1">
      <alignment horizontal="left" vertical="center"/>
      <protection locked="0" hidden="1"/>
    </xf>
    <xf numFmtId="178" fontId="19" fillId="0" borderId="3" xfId="1" applyNumberFormat="1" applyFont="1" applyBorder="1" applyAlignment="1" applyProtection="1">
      <alignment vertical="center"/>
      <protection locked="0" hidden="1"/>
    </xf>
    <xf numFmtId="0" fontId="19" fillId="0" borderId="4" xfId="1" applyFont="1" applyBorder="1" applyAlignment="1" applyProtection="1">
      <alignment vertical="center"/>
      <protection locked="0" hidden="1"/>
    </xf>
    <xf numFmtId="0" fontId="19" fillId="0" borderId="5" xfId="1" applyFont="1" applyBorder="1" applyAlignment="1" applyProtection="1">
      <alignment horizontal="left" vertical="center"/>
      <protection locked="0" hidden="1"/>
    </xf>
    <xf numFmtId="0" fontId="19" fillId="0" borderId="6" xfId="1" applyFont="1" applyBorder="1" applyAlignment="1" applyProtection="1">
      <alignment horizontal="center" vertical="center"/>
      <protection locked="0" hidden="1"/>
    </xf>
    <xf numFmtId="178" fontId="19" fillId="0" borderId="6" xfId="1" applyNumberFormat="1" applyFont="1" applyBorder="1" applyAlignment="1" applyProtection="1">
      <alignment horizontal="center" vertical="center"/>
      <protection locked="0" hidden="1"/>
    </xf>
    <xf numFmtId="178" fontId="19" fillId="3" borderId="6" xfId="1" applyNumberFormat="1" applyFont="1" applyFill="1" applyBorder="1" applyAlignment="1" applyProtection="1">
      <alignment horizontal="center" vertical="center"/>
      <protection locked="0" hidden="1"/>
    </xf>
    <xf numFmtId="177" fontId="19" fillId="0" borderId="7" xfId="1" applyNumberFormat="1" applyFont="1" applyBorder="1" applyAlignment="1" applyProtection="1">
      <alignment vertical="center"/>
      <protection locked="0" hidden="1"/>
    </xf>
    <xf numFmtId="0" fontId="19" fillId="0" borderId="2" xfId="1" applyFont="1" applyBorder="1" applyAlignment="1" applyProtection="1">
      <alignment horizontal="left" vertical="center"/>
      <protection locked="0" hidden="1"/>
    </xf>
    <xf numFmtId="0" fontId="19" fillId="0" borderId="3" xfId="1" applyFont="1" applyBorder="1" applyAlignment="1" applyProtection="1">
      <alignment horizontal="center" vertical="center"/>
      <protection locked="0" hidden="1"/>
    </xf>
    <xf numFmtId="178" fontId="19" fillId="0" borderId="3" xfId="1" applyNumberFormat="1" applyFont="1" applyBorder="1" applyAlignment="1" applyProtection="1">
      <alignment horizontal="center" vertical="center"/>
      <protection locked="0" hidden="1"/>
    </xf>
    <xf numFmtId="178" fontId="19" fillId="3" borderId="3" xfId="1" applyNumberFormat="1" applyFont="1" applyFill="1" applyBorder="1" applyAlignment="1" applyProtection="1">
      <alignment horizontal="center" vertical="center"/>
      <protection locked="0" hidden="1"/>
    </xf>
    <xf numFmtId="177" fontId="19" fillId="0" borderId="4" xfId="1" applyNumberFormat="1" applyFont="1" applyBorder="1" applyAlignment="1" applyProtection="1">
      <alignment vertical="center"/>
      <protection locked="0" hidden="1"/>
    </xf>
    <xf numFmtId="178" fontId="19" fillId="0" borderId="6" xfId="1" applyNumberFormat="1" applyFont="1" applyBorder="1" applyAlignment="1" applyProtection="1">
      <alignment horizontal="left" vertical="center"/>
      <protection locked="0" hidden="1"/>
    </xf>
    <xf numFmtId="0" fontId="19" fillId="0" borderId="2" xfId="1" applyFont="1" applyFill="1" applyBorder="1" applyAlignment="1" applyProtection="1">
      <alignment vertical="center"/>
      <protection locked="0" hidden="1"/>
    </xf>
    <xf numFmtId="0" fontId="19" fillId="0" borderId="3" xfId="1" applyFont="1" applyFill="1" applyBorder="1" applyAlignment="1" applyProtection="1">
      <alignment vertical="center"/>
      <protection locked="0" hidden="1"/>
    </xf>
    <xf numFmtId="0" fontId="19" fillId="2" borderId="3" xfId="1" applyFont="1" applyFill="1" applyBorder="1" applyAlignment="1" applyProtection="1">
      <alignment horizontal="center" vertical="center"/>
      <protection locked="0" hidden="1"/>
    </xf>
    <xf numFmtId="178" fontId="19" fillId="0" borderId="3" xfId="1" applyNumberFormat="1" applyFont="1" applyFill="1" applyBorder="1" applyAlignment="1" applyProtection="1">
      <alignment vertical="center"/>
      <protection locked="0" hidden="1"/>
    </xf>
    <xf numFmtId="0" fontId="19" fillId="0" borderId="4" xfId="1" applyFont="1" applyFill="1" applyBorder="1" applyAlignment="1" applyProtection="1">
      <alignment vertical="center"/>
      <protection locked="0" hidden="1"/>
    </xf>
    <xf numFmtId="0" fontId="19" fillId="0" borderId="5" xfId="1" applyFont="1" applyFill="1" applyBorder="1" applyAlignment="1" applyProtection="1">
      <alignment horizontal="left" vertical="center"/>
      <protection locked="0" hidden="1"/>
    </xf>
    <xf numFmtId="0" fontId="19" fillId="0" borderId="6" xfId="1" applyFont="1" applyFill="1" applyBorder="1" applyAlignment="1" applyProtection="1">
      <alignment horizontal="left" vertical="center"/>
      <protection locked="0" hidden="1"/>
    </xf>
    <xf numFmtId="0" fontId="19" fillId="0" borderId="2" xfId="1" applyFont="1" applyFill="1" applyBorder="1" applyAlignment="1" applyProtection="1">
      <alignment horizontal="left" vertical="center"/>
      <protection locked="0" hidden="1"/>
    </xf>
    <xf numFmtId="0" fontId="19" fillId="0" borderId="3" xfId="1" applyFont="1" applyFill="1" applyBorder="1" applyAlignment="1" applyProtection="1">
      <alignment horizontal="left" vertical="center"/>
      <protection locked="0" hidden="1"/>
    </xf>
    <xf numFmtId="178" fontId="19" fillId="0" borderId="3" xfId="1" applyNumberFormat="1" applyFont="1" applyFill="1" applyBorder="1" applyAlignment="1" applyProtection="1">
      <alignment horizontal="left" vertical="center"/>
      <protection locked="0" hidden="1"/>
    </xf>
    <xf numFmtId="178" fontId="19" fillId="0" borderId="6" xfId="1" applyNumberFormat="1" applyFont="1" applyFill="1" applyBorder="1" applyAlignment="1" applyProtection="1">
      <alignment horizontal="left" vertical="center"/>
      <protection locked="0" hidden="1"/>
    </xf>
    <xf numFmtId="178" fontId="19" fillId="0" borderId="6" xfId="1" applyNumberFormat="1" applyFont="1" applyFill="1" applyBorder="1" applyAlignment="1" applyProtection="1">
      <alignment horizontal="center" vertical="center"/>
      <protection locked="0" hidden="1"/>
    </xf>
    <xf numFmtId="0" fontId="9" fillId="0" borderId="0" xfId="0" applyFont="1" applyProtection="1">
      <alignment vertical="center"/>
      <protection locked="0" hidden="1"/>
    </xf>
    <xf numFmtId="0" fontId="11" fillId="0" borderId="0" xfId="0" applyFont="1" applyAlignment="1" applyProtection="1">
      <alignment horizontal="center" vertical="center"/>
      <protection locked="0" hidden="1"/>
    </xf>
    <xf numFmtId="0" fontId="11" fillId="0" borderId="0" xfId="0" applyFont="1" applyProtection="1">
      <alignment vertical="center"/>
      <protection locked="0" hidden="1"/>
    </xf>
    <xf numFmtId="0" fontId="14" fillId="0" borderId="0" xfId="0" applyFont="1" applyBorder="1" applyAlignment="1" applyProtection="1">
      <alignment vertical="center" wrapText="1"/>
      <protection locked="0" hidden="1"/>
    </xf>
    <xf numFmtId="0" fontId="14" fillId="0" borderId="2" xfId="0" applyFont="1" applyBorder="1" applyAlignment="1" applyProtection="1">
      <alignment horizontal="center" vertical="center" wrapText="1"/>
      <protection locked="0" hidden="1"/>
    </xf>
    <xf numFmtId="0" fontId="14" fillId="0" borderId="3" xfId="0" applyFont="1" applyBorder="1" applyAlignment="1" applyProtection="1">
      <alignment horizontal="center" vertical="center" wrapText="1"/>
      <protection locked="0" hidden="1"/>
    </xf>
    <xf numFmtId="0" fontId="14" fillId="0" borderId="3" xfId="0" applyFont="1" applyBorder="1" applyAlignment="1" applyProtection="1">
      <alignment vertical="center"/>
      <protection locked="0" hidden="1"/>
    </xf>
    <xf numFmtId="0" fontId="14" fillId="0" borderId="4" xfId="0" applyFont="1" applyBorder="1" applyAlignment="1" applyProtection="1">
      <alignment horizontal="right" vertical="center"/>
      <protection locked="0" hidden="1"/>
    </xf>
    <xf numFmtId="0" fontId="14" fillId="0" borderId="8" xfId="0" applyFont="1" applyBorder="1" applyAlignment="1" applyProtection="1">
      <alignment horizontal="center" vertical="center" wrapText="1"/>
      <protection locked="0" hidden="1"/>
    </xf>
    <xf numFmtId="0" fontId="14" fillId="0" borderId="9" xfId="0" applyFont="1" applyBorder="1" applyAlignment="1" applyProtection="1">
      <alignment vertical="center" wrapText="1"/>
      <protection locked="0" hidden="1"/>
    </xf>
    <xf numFmtId="0" fontId="14" fillId="0" borderId="5" xfId="0" applyFont="1" applyBorder="1" applyAlignment="1" applyProtection="1">
      <alignment horizontal="left" vertical="center"/>
      <protection locked="0" hidden="1"/>
    </xf>
    <xf numFmtId="0" fontId="14" fillId="0" borderId="6" xfId="0" applyFont="1" applyBorder="1" applyAlignment="1" applyProtection="1">
      <alignment vertical="center" wrapText="1"/>
      <protection locked="0" hidden="1"/>
    </xf>
    <xf numFmtId="0" fontId="14" fillId="0" borderId="7" xfId="0" applyFont="1" applyBorder="1" applyAlignment="1" applyProtection="1">
      <alignment vertical="center" wrapText="1"/>
      <protection locked="0" hidden="1"/>
    </xf>
    <xf numFmtId="177" fontId="14" fillId="0" borderId="0" xfId="0" applyNumberFormat="1" applyFont="1" applyAlignment="1" applyProtection="1">
      <alignment vertical="center"/>
      <protection locked="0" hidden="1"/>
    </xf>
    <xf numFmtId="0" fontId="14" fillId="0" borderId="0" xfId="0" applyFont="1" applyBorder="1" applyAlignment="1" applyProtection="1">
      <alignment horizontal="center" vertical="center" wrapText="1"/>
      <protection locked="0" hidden="1"/>
    </xf>
    <xf numFmtId="0" fontId="14" fillId="0" borderId="0" xfId="0" applyFont="1" applyBorder="1" applyAlignment="1" applyProtection="1">
      <alignment horizontal="left" vertical="center" wrapText="1"/>
      <protection locked="0" hidden="1"/>
    </xf>
    <xf numFmtId="49" fontId="14" fillId="0" borderId="0" xfId="0" applyNumberFormat="1" applyFont="1" applyBorder="1" applyAlignment="1" applyProtection="1">
      <alignment horizontal="right" vertical="center" wrapText="1"/>
      <protection locked="0" hidden="1"/>
    </xf>
    <xf numFmtId="49" fontId="14" fillId="0" borderId="0" xfId="0" applyNumberFormat="1" applyFont="1" applyFill="1" applyBorder="1" applyAlignment="1" applyProtection="1">
      <alignment horizontal="center" vertical="center" wrapText="1"/>
      <protection locked="0" hidden="1"/>
    </xf>
    <xf numFmtId="49" fontId="14" fillId="0" borderId="0" xfId="0" applyNumberFormat="1" applyFont="1" applyFill="1" applyBorder="1" applyAlignment="1" applyProtection="1">
      <alignment horizontal="right" vertical="center" wrapText="1"/>
      <protection locked="0" hidden="1"/>
    </xf>
    <xf numFmtId="0" fontId="14" fillId="0" borderId="0" xfId="0" applyFont="1" applyFill="1" applyBorder="1" applyAlignment="1" applyProtection="1">
      <alignment horizontal="left" vertical="center" wrapText="1"/>
      <protection locked="0" hidden="1"/>
    </xf>
    <xf numFmtId="0" fontId="14" fillId="0" borderId="0" xfId="0" applyFont="1" applyFill="1" applyBorder="1" applyAlignment="1" applyProtection="1">
      <alignment vertical="center"/>
      <protection locked="0" hidden="1"/>
    </xf>
    <xf numFmtId="0" fontId="14" fillId="0" borderId="0" xfId="0" applyFont="1" applyFill="1" applyBorder="1" applyAlignment="1" applyProtection="1">
      <alignment horizontal="center" vertical="center" wrapText="1"/>
      <protection locked="0" hidden="1"/>
    </xf>
    <xf numFmtId="0" fontId="14" fillId="0" borderId="0" xfId="0" applyFont="1" applyFill="1" applyBorder="1" applyAlignment="1" applyProtection="1">
      <alignment vertical="center" wrapText="1"/>
      <protection locked="0" hidden="1"/>
    </xf>
    <xf numFmtId="49" fontId="15" fillId="0" borderId="0" xfId="0" applyNumberFormat="1" applyFont="1" applyAlignment="1" applyProtection="1">
      <alignment horizontal="left" vertical="center"/>
      <protection locked="0" hidden="1"/>
    </xf>
    <xf numFmtId="0" fontId="15" fillId="0" borderId="0" xfId="0" applyFont="1" applyBorder="1" applyProtection="1">
      <alignment vertical="center"/>
      <protection locked="0" hidden="1"/>
    </xf>
    <xf numFmtId="0" fontId="3" fillId="0" borderId="0" xfId="0" applyFont="1" applyAlignment="1" applyProtection="1">
      <alignment vertical="top"/>
      <protection locked="0" hidden="1"/>
    </xf>
    <xf numFmtId="49" fontId="3" fillId="2" borderId="0" xfId="0" applyNumberFormat="1" applyFont="1" applyFill="1" applyAlignment="1" applyProtection="1">
      <alignment horizontal="right" vertical="top"/>
      <protection locked="0" hidden="1"/>
    </xf>
    <xf numFmtId="0" fontId="3" fillId="2" borderId="0" xfId="0" applyFont="1" applyFill="1" applyAlignment="1" applyProtection="1">
      <alignment vertical="top"/>
      <protection locked="0" hidden="1"/>
    </xf>
    <xf numFmtId="20" fontId="3" fillId="0" borderId="0" xfId="0" applyNumberFormat="1" applyFont="1" applyAlignment="1" applyProtection="1">
      <alignment vertical="top"/>
      <protection locked="0" hidden="1"/>
    </xf>
    <xf numFmtId="0" fontId="15" fillId="0" borderId="0" xfId="0" applyFont="1" applyAlignment="1" applyProtection="1">
      <alignment vertical="top"/>
      <protection locked="0" hidden="1"/>
    </xf>
    <xf numFmtId="0" fontId="2" fillId="0" borderId="0" xfId="0" applyFont="1" applyAlignment="1" applyProtection="1">
      <alignment vertical="top"/>
      <protection locked="0" hidden="1"/>
    </xf>
    <xf numFmtId="0" fontId="15" fillId="0" borderId="0" xfId="0" applyFont="1" applyAlignment="1" applyProtection="1">
      <alignment horizontal="right" vertical="center"/>
      <protection locked="0" hidden="1"/>
    </xf>
    <xf numFmtId="0" fontId="2" fillId="0" borderId="0" xfId="0" applyFont="1" applyProtection="1">
      <alignment vertical="center"/>
      <protection locked="0" hidden="1"/>
    </xf>
    <xf numFmtId="49" fontId="3" fillId="2" borderId="0" xfId="0" applyNumberFormat="1" applyFont="1" applyFill="1" applyAlignment="1" applyProtection="1">
      <alignment horizontal="left" vertical="top"/>
      <protection locked="0" hidden="1"/>
    </xf>
    <xf numFmtId="0" fontId="3" fillId="2" borderId="0" xfId="0" applyFont="1" applyFill="1" applyAlignment="1" applyProtection="1">
      <alignment horizontal="left" vertical="top"/>
      <protection locked="0" hidden="1"/>
    </xf>
    <xf numFmtId="49" fontId="3" fillId="0" borderId="0" xfId="0" applyNumberFormat="1" applyFont="1" applyAlignment="1" applyProtection="1">
      <alignment horizontal="right" vertical="center"/>
      <protection locked="0" hidden="1"/>
    </xf>
    <xf numFmtId="0" fontId="3" fillId="0" borderId="0" xfId="0" applyFont="1" applyAlignment="1" applyProtection="1">
      <alignment vertical="center" wrapText="1"/>
      <protection locked="0" hidden="1"/>
    </xf>
    <xf numFmtId="0" fontId="3" fillId="0" borderId="0" xfId="0" applyFont="1" applyAlignment="1" applyProtection="1">
      <alignment horizontal="justify" vertical="center"/>
      <protection locked="0" hidden="1"/>
    </xf>
    <xf numFmtId="0" fontId="3" fillId="0" borderId="8" xfId="0" applyFont="1" applyBorder="1" applyAlignment="1" applyProtection="1">
      <alignment vertical="center"/>
      <protection locked="0" hidden="1"/>
    </xf>
    <xf numFmtId="0" fontId="3" fillId="0" borderId="9" xfId="0" applyFont="1" applyBorder="1" applyAlignment="1" applyProtection="1">
      <alignment vertical="center"/>
      <protection locked="0" hidden="1"/>
    </xf>
    <xf numFmtId="0" fontId="3" fillId="0" borderId="5" xfId="0" applyFont="1" applyBorder="1" applyAlignment="1" applyProtection="1">
      <alignment vertical="center"/>
      <protection locked="0" hidden="1"/>
    </xf>
    <xf numFmtId="0" fontId="3" fillId="0" borderId="6" xfId="0" applyFont="1" applyBorder="1" applyAlignment="1" applyProtection="1">
      <alignment vertical="center"/>
      <protection locked="0" hidden="1"/>
    </xf>
    <xf numFmtId="0" fontId="3" fillId="0" borderId="7" xfId="0" applyFont="1" applyBorder="1" applyAlignment="1" applyProtection="1">
      <alignment vertical="center"/>
      <protection locked="0" hidden="1"/>
    </xf>
    <xf numFmtId="180" fontId="3" fillId="2" borderId="1" xfId="0" applyNumberFormat="1" applyFont="1" applyFill="1" applyBorder="1" applyAlignment="1" applyProtection="1">
      <alignment horizontal="center" vertical="center"/>
      <protection locked="0" hidden="1"/>
    </xf>
    <xf numFmtId="177" fontId="3" fillId="2" borderId="1" xfId="0" applyNumberFormat="1" applyFont="1" applyFill="1" applyBorder="1" applyAlignment="1" applyProtection="1">
      <alignment horizontal="center" vertical="center"/>
      <protection locked="0" hidden="1"/>
    </xf>
    <xf numFmtId="177" fontId="3" fillId="2" borderId="1" xfId="0" applyNumberFormat="1" applyFont="1" applyFill="1" applyBorder="1" applyAlignment="1" applyProtection="1">
      <alignment horizontal="center" vertical="center" wrapText="1"/>
      <protection locked="0" hidden="1"/>
    </xf>
    <xf numFmtId="177" fontId="10" fillId="0" borderId="0" xfId="1" applyNumberFormat="1" applyFont="1" applyBorder="1" applyAlignment="1" applyProtection="1">
      <alignment vertical="center"/>
      <protection locked="0" hidden="1"/>
    </xf>
    <xf numFmtId="0" fontId="0" fillId="2" borderId="0" xfId="0" applyFill="1" applyAlignment="1" applyProtection="1">
      <alignment horizontal="center" vertical="center"/>
      <protection locked="0"/>
    </xf>
    <xf numFmtId="0" fontId="17" fillId="0" borderId="0" xfId="0" applyFont="1" applyAlignment="1">
      <alignment horizontal="center" vertical="center"/>
    </xf>
    <xf numFmtId="0" fontId="18" fillId="0" borderId="0" xfId="0" applyFont="1" applyAlignment="1">
      <alignment horizontal="center" vertical="center"/>
    </xf>
    <xf numFmtId="183" fontId="0" fillId="2" borderId="0" xfId="0" applyNumberFormat="1" applyFill="1" applyAlignment="1" applyProtection="1">
      <alignment horizontal="center" vertical="center"/>
      <protection locked="0"/>
    </xf>
    <xf numFmtId="0" fontId="13" fillId="0" borderId="0" xfId="0" applyFont="1" applyFill="1" applyAlignment="1">
      <alignment horizontal="center" vertical="center"/>
    </xf>
    <xf numFmtId="0" fontId="3" fillId="0" borderId="0" xfId="0" applyFont="1" applyAlignment="1">
      <alignment horizontal="center" vertical="center"/>
    </xf>
    <xf numFmtId="0" fontId="3" fillId="2" borderId="1" xfId="0" applyFont="1" applyFill="1" applyBorder="1" applyAlignment="1" applyProtection="1">
      <alignment horizontal="center" vertical="center"/>
      <protection locked="0" hidden="1"/>
    </xf>
    <xf numFmtId="0" fontId="3" fillId="0" borderId="1" xfId="0" applyFont="1" applyBorder="1" applyAlignment="1" applyProtection="1">
      <alignment horizontal="center" vertical="center"/>
      <protection locked="0" hidden="1"/>
    </xf>
    <xf numFmtId="0" fontId="3" fillId="2" borderId="1" xfId="0" applyFont="1" applyFill="1" applyBorder="1" applyAlignment="1" applyProtection="1">
      <alignment horizontal="left" vertical="center"/>
      <protection locked="0" hidden="1"/>
    </xf>
    <xf numFmtId="0" fontId="3" fillId="2" borderId="12" xfId="0" applyFont="1" applyFill="1" applyBorder="1" applyAlignment="1" applyProtection="1">
      <alignment horizontal="left" vertical="center" wrapText="1"/>
      <protection locked="0" hidden="1"/>
    </xf>
    <xf numFmtId="0" fontId="3" fillId="2" borderId="14" xfId="0" applyFont="1" applyFill="1" applyBorder="1" applyAlignment="1" applyProtection="1">
      <alignment horizontal="left" vertical="center" wrapText="1"/>
      <protection locked="0" hidden="1"/>
    </xf>
    <xf numFmtId="0" fontId="3" fillId="2" borderId="13" xfId="0" applyFont="1" applyFill="1" applyBorder="1" applyAlignment="1" applyProtection="1">
      <alignment horizontal="left" vertical="center" wrapText="1"/>
      <protection locked="0" hidden="1"/>
    </xf>
    <xf numFmtId="0" fontId="3" fillId="0" borderId="12" xfId="0" applyFont="1" applyBorder="1" applyAlignment="1" applyProtection="1">
      <alignment horizontal="center" vertical="center"/>
      <protection locked="0" hidden="1"/>
    </xf>
    <xf numFmtId="0" fontId="3" fillId="0" borderId="14" xfId="0" applyFont="1" applyBorder="1" applyAlignment="1" applyProtection="1">
      <alignment horizontal="center" vertical="center"/>
      <protection locked="0" hidden="1"/>
    </xf>
    <xf numFmtId="0" fontId="3" fillId="0" borderId="13" xfId="0" applyFont="1" applyBorder="1" applyAlignment="1" applyProtection="1">
      <alignment horizontal="center" vertical="center"/>
      <protection locked="0" hidden="1"/>
    </xf>
    <xf numFmtId="0" fontId="3" fillId="2" borderId="8" xfId="0" applyFont="1" applyFill="1" applyBorder="1" applyAlignment="1" applyProtection="1">
      <alignment horizontal="center" vertical="center"/>
      <protection locked="0" hidden="1"/>
    </xf>
    <xf numFmtId="0" fontId="3" fillId="2" borderId="0" xfId="0" applyFont="1" applyFill="1" applyBorder="1" applyAlignment="1" applyProtection="1">
      <alignment horizontal="center" vertical="center"/>
      <protection locked="0" hidden="1"/>
    </xf>
    <xf numFmtId="0" fontId="3" fillId="2" borderId="9" xfId="0" applyFont="1" applyFill="1" applyBorder="1" applyAlignment="1" applyProtection="1">
      <alignment horizontal="center" vertical="center"/>
      <protection locked="0" hidden="1"/>
    </xf>
    <xf numFmtId="0" fontId="3" fillId="2" borderId="12" xfId="0" applyFont="1" applyFill="1" applyBorder="1" applyAlignment="1" applyProtection="1">
      <alignment horizontal="center" vertical="center"/>
      <protection locked="0" hidden="1"/>
    </xf>
    <xf numFmtId="0" fontId="3" fillId="2" borderId="14" xfId="0" applyFont="1" applyFill="1" applyBorder="1" applyAlignment="1" applyProtection="1">
      <alignment horizontal="center" vertical="center"/>
      <protection locked="0" hidden="1"/>
    </xf>
    <xf numFmtId="0" fontId="3" fillId="2" borderId="13" xfId="0" applyFont="1" applyFill="1" applyBorder="1" applyAlignment="1" applyProtection="1">
      <alignment horizontal="center" vertical="center"/>
      <protection locked="0" hidden="1"/>
    </xf>
    <xf numFmtId="0" fontId="3" fillId="0" borderId="0" xfId="0" applyFont="1" applyAlignment="1" applyProtection="1">
      <alignment horizontal="center" vertical="center"/>
      <protection locked="0" hidden="1"/>
    </xf>
    <xf numFmtId="177" fontId="3" fillId="2" borderId="0" xfId="0" applyNumberFormat="1" applyFont="1" applyFill="1" applyAlignment="1" applyProtection="1">
      <alignment horizontal="center" vertical="center"/>
      <protection locked="0" hidden="1"/>
    </xf>
    <xf numFmtId="0" fontId="3" fillId="0" borderId="8" xfId="0" applyFont="1" applyBorder="1" applyAlignment="1" applyProtection="1">
      <alignment horizontal="center" vertical="center"/>
      <protection locked="0" hidden="1"/>
    </xf>
    <xf numFmtId="0" fontId="3" fillId="0" borderId="0" xfId="0" applyFont="1" applyBorder="1" applyAlignment="1" applyProtection="1">
      <alignment horizontal="center" vertical="center"/>
      <protection locked="0" hidden="1"/>
    </xf>
    <xf numFmtId="0" fontId="3" fillId="0" borderId="9" xfId="0" applyFont="1" applyBorder="1" applyAlignment="1" applyProtection="1">
      <alignment horizontal="center" vertical="center"/>
      <protection locked="0" hidden="1"/>
    </xf>
    <xf numFmtId="0" fontId="3" fillId="0" borderId="1" xfId="0" applyFont="1" applyBorder="1" applyAlignment="1" applyProtection="1">
      <alignment horizontal="center" vertical="center" wrapText="1"/>
      <protection locked="0" hidden="1"/>
    </xf>
    <xf numFmtId="0" fontId="3" fillId="0" borderId="6" xfId="0" applyFont="1" applyBorder="1" applyAlignment="1" applyProtection="1">
      <alignment horizontal="left" vertical="center"/>
      <protection locked="0" hidden="1"/>
    </xf>
    <xf numFmtId="0" fontId="3" fillId="0" borderId="0" xfId="0" applyFont="1" applyBorder="1" applyAlignment="1" applyProtection="1">
      <alignment horizontal="left" vertical="center"/>
      <protection locked="0" hidden="1"/>
    </xf>
    <xf numFmtId="0" fontId="3" fillId="2" borderId="0" xfId="0" applyFont="1" applyFill="1" applyAlignment="1" applyProtection="1">
      <alignment horizontal="center" vertical="center"/>
      <protection locked="0" hidden="1"/>
    </xf>
    <xf numFmtId="185" fontId="3" fillId="2" borderId="0" xfId="0" applyNumberFormat="1" applyFont="1" applyFill="1" applyAlignment="1" applyProtection="1">
      <alignment horizontal="center" vertical="center"/>
      <protection locked="0" hidden="1"/>
    </xf>
    <xf numFmtId="178" fontId="3" fillId="2" borderId="0" xfId="0" applyNumberFormat="1" applyFont="1" applyFill="1" applyAlignment="1" applyProtection="1">
      <alignment horizontal="center" vertical="center"/>
      <protection locked="0" hidden="1"/>
    </xf>
    <xf numFmtId="0" fontId="3" fillId="2" borderId="0" xfId="0" applyFont="1" applyFill="1" applyAlignment="1" applyProtection="1">
      <alignment horizontal="left" vertical="top"/>
      <protection locked="0" hidden="1"/>
    </xf>
    <xf numFmtId="0" fontId="3" fillId="2" borderId="0" xfId="0" applyFont="1" applyFill="1" applyAlignment="1" applyProtection="1">
      <alignment horizontal="left" vertical="top" wrapText="1"/>
      <protection locked="0" hidden="1"/>
    </xf>
    <xf numFmtId="13" fontId="3" fillId="0" borderId="1" xfId="0" applyNumberFormat="1" applyFont="1" applyBorder="1" applyAlignment="1" applyProtection="1">
      <alignment horizontal="center" vertical="center"/>
      <protection locked="0" hidden="1"/>
    </xf>
    <xf numFmtId="177" fontId="3" fillId="2" borderId="1" xfId="0" applyNumberFormat="1" applyFont="1" applyFill="1" applyBorder="1" applyAlignment="1" applyProtection="1">
      <alignment horizontal="center" vertical="center"/>
      <protection locked="0" hidden="1"/>
    </xf>
    <xf numFmtId="180" fontId="3" fillId="2" borderId="1" xfId="0" applyNumberFormat="1" applyFont="1" applyFill="1" applyBorder="1" applyAlignment="1" applyProtection="1">
      <alignment horizontal="center" vertical="center" wrapText="1"/>
      <protection locked="0" hidden="1"/>
    </xf>
    <xf numFmtId="20" fontId="3" fillId="2" borderId="0" xfId="0" applyNumberFormat="1" applyFont="1" applyFill="1" applyAlignment="1" applyProtection="1">
      <alignment horizontal="left" vertical="top" wrapText="1"/>
      <protection locked="0" hidden="1"/>
    </xf>
    <xf numFmtId="0" fontId="3" fillId="0" borderId="2" xfId="0" applyFont="1" applyBorder="1" applyAlignment="1" applyProtection="1">
      <alignment horizontal="center" vertical="center"/>
      <protection locked="0" hidden="1"/>
    </xf>
    <xf numFmtId="0" fontId="3" fillId="0" borderId="4" xfId="0" applyFont="1" applyBorder="1" applyAlignment="1" applyProtection="1">
      <alignment horizontal="center" vertical="center"/>
      <protection locked="0" hidden="1"/>
    </xf>
    <xf numFmtId="0" fontId="3" fillId="0" borderId="5" xfId="0" applyFont="1" applyBorder="1" applyAlignment="1" applyProtection="1">
      <alignment horizontal="center" vertical="center"/>
      <protection locked="0" hidden="1"/>
    </xf>
    <xf numFmtId="0" fontId="3" fillId="0" borderId="7" xfId="0" applyFont="1" applyBorder="1" applyAlignment="1" applyProtection="1">
      <alignment horizontal="center" vertical="center"/>
      <protection locked="0" hidden="1"/>
    </xf>
    <xf numFmtId="0" fontId="3" fillId="0" borderId="12" xfId="0" applyFont="1" applyBorder="1" applyAlignment="1" applyProtection="1">
      <alignment horizontal="center" vertical="center" wrapText="1"/>
      <protection locked="0" hidden="1"/>
    </xf>
    <xf numFmtId="0" fontId="3" fillId="0" borderId="14" xfId="0" applyFont="1" applyBorder="1" applyAlignment="1" applyProtection="1">
      <alignment horizontal="center" vertical="center" wrapText="1"/>
      <protection locked="0" hidden="1"/>
    </xf>
    <xf numFmtId="0" fontId="3" fillId="0" borderId="13" xfId="0" applyFont="1" applyBorder="1" applyAlignment="1" applyProtection="1">
      <alignment horizontal="center" vertical="center" wrapText="1"/>
      <protection locked="0" hidden="1"/>
    </xf>
    <xf numFmtId="177" fontId="3" fillId="2" borderId="1" xfId="0" applyNumberFormat="1" applyFont="1" applyFill="1" applyBorder="1" applyAlignment="1" applyProtection="1">
      <alignment horizontal="center" vertical="center" wrapText="1"/>
      <protection locked="0" hidden="1"/>
    </xf>
    <xf numFmtId="0" fontId="14" fillId="0" borderId="0" xfId="0" applyFont="1" applyFill="1" applyBorder="1" applyAlignment="1" applyProtection="1">
      <alignment horizontal="center" vertical="center" wrapText="1"/>
      <protection locked="0" hidden="1"/>
    </xf>
    <xf numFmtId="0" fontId="14" fillId="2" borderId="0" xfId="0" applyFont="1" applyFill="1" applyBorder="1" applyAlignment="1" applyProtection="1">
      <alignment horizontal="center" vertical="center" wrapText="1"/>
      <protection locked="0" hidden="1"/>
    </xf>
    <xf numFmtId="0" fontId="19" fillId="0" borderId="1" xfId="0" applyFont="1" applyBorder="1" applyAlignment="1" applyProtection="1">
      <alignment horizontal="center" vertical="center"/>
      <protection locked="0" hidden="1"/>
    </xf>
    <xf numFmtId="0" fontId="14" fillId="0" borderId="1" xfId="0" applyFont="1" applyBorder="1" applyAlignment="1" applyProtection="1">
      <alignment horizontal="left" vertical="center"/>
      <protection locked="0" hidden="1"/>
    </xf>
    <xf numFmtId="0" fontId="3" fillId="0" borderId="1" xfId="0" applyFont="1" applyBorder="1" applyAlignment="1" applyProtection="1">
      <alignment horizontal="left" vertical="center"/>
      <protection locked="0" hidden="1"/>
    </xf>
    <xf numFmtId="0" fontId="10" fillId="0" borderId="1" xfId="0" applyFont="1" applyBorder="1" applyAlignment="1" applyProtection="1">
      <alignment horizontal="center" vertical="center"/>
      <protection locked="0" hidden="1"/>
    </xf>
    <xf numFmtId="49" fontId="14" fillId="0" borderId="0" xfId="0" applyNumberFormat="1" applyFont="1" applyBorder="1" applyAlignment="1" applyProtection="1">
      <alignment horizontal="right" vertical="center" wrapText="1"/>
      <protection locked="0" hidden="1"/>
    </xf>
    <xf numFmtId="180" fontId="14" fillId="2" borderId="0" xfId="0" applyNumberFormat="1" applyFont="1" applyFill="1" applyBorder="1" applyAlignment="1" applyProtection="1">
      <alignment horizontal="left" vertical="center" wrapText="1"/>
      <protection locked="0" hidden="1"/>
    </xf>
    <xf numFmtId="49" fontId="13" fillId="0" borderId="0" xfId="0" applyNumberFormat="1" applyFont="1" applyBorder="1" applyAlignment="1" applyProtection="1">
      <alignment horizontal="left" vertical="center" wrapText="1"/>
      <protection locked="0" hidden="1"/>
    </xf>
    <xf numFmtId="49" fontId="14" fillId="0" borderId="0" xfId="0" applyNumberFormat="1" applyFont="1" applyBorder="1" applyAlignment="1" applyProtection="1">
      <alignment horizontal="left" vertical="center" wrapText="1"/>
      <protection locked="0" hidden="1"/>
    </xf>
    <xf numFmtId="0" fontId="14" fillId="0" borderId="6" xfId="0" applyFont="1" applyBorder="1" applyAlignment="1" applyProtection="1">
      <alignment horizontal="center" vertical="center" wrapText="1"/>
      <protection locked="0" hidden="1"/>
    </xf>
    <xf numFmtId="0" fontId="20" fillId="0" borderId="10" xfId="1" applyFont="1" applyBorder="1" applyAlignment="1" applyProtection="1">
      <alignment horizontal="center" vertical="center"/>
      <protection locked="0" hidden="1"/>
    </xf>
    <xf numFmtId="0" fontId="20" fillId="0" borderId="11" xfId="1" applyFont="1" applyBorder="1" applyAlignment="1" applyProtection="1">
      <alignment horizontal="center" vertical="center"/>
      <protection locked="0" hidden="1"/>
    </xf>
    <xf numFmtId="0" fontId="9" fillId="0" borderId="10" xfId="1" applyFont="1" applyBorder="1" applyAlignment="1" applyProtection="1">
      <alignment horizontal="center" vertical="center"/>
      <protection locked="0" hidden="1"/>
    </xf>
    <xf numFmtId="0" fontId="9" fillId="0" borderId="15" xfId="1" applyFont="1" applyBorder="1" applyAlignment="1" applyProtection="1">
      <alignment horizontal="center" vertical="center"/>
      <protection locked="0" hidden="1"/>
    </xf>
    <xf numFmtId="0" fontId="9" fillId="0" borderId="11" xfId="1" applyFont="1" applyBorder="1" applyAlignment="1" applyProtection="1">
      <alignment horizontal="center" vertical="center"/>
      <protection locked="0" hidden="1"/>
    </xf>
    <xf numFmtId="0" fontId="20" fillId="2" borderId="10" xfId="1" applyFont="1" applyFill="1" applyBorder="1" applyAlignment="1" applyProtection="1">
      <alignment horizontal="center" vertical="center"/>
      <protection locked="0" hidden="1"/>
    </xf>
    <xf numFmtId="0" fontId="20" fillId="2" borderId="11" xfId="1" applyFont="1" applyFill="1" applyBorder="1" applyAlignment="1" applyProtection="1">
      <alignment horizontal="center" vertical="center"/>
      <protection locked="0" hidden="1"/>
    </xf>
    <xf numFmtId="0" fontId="20" fillId="0" borderId="2" xfId="1" applyFont="1" applyBorder="1" applyAlignment="1" applyProtection="1">
      <alignment horizontal="center" vertical="center"/>
      <protection locked="0" hidden="1"/>
    </xf>
    <xf numFmtId="0" fontId="20" fillId="0" borderId="5" xfId="1" applyFont="1" applyBorder="1" applyAlignment="1" applyProtection="1">
      <alignment horizontal="center" vertical="center"/>
      <protection locked="0" hidden="1"/>
    </xf>
    <xf numFmtId="0" fontId="20" fillId="0" borderId="15" xfId="1" applyFont="1" applyBorder="1" applyAlignment="1" applyProtection="1">
      <alignment horizontal="center" vertical="center"/>
      <protection locked="0" hidden="1"/>
    </xf>
    <xf numFmtId="0" fontId="14" fillId="0" borderId="1" xfId="0" applyFont="1" applyBorder="1" applyAlignment="1" applyProtection="1">
      <alignment horizontal="center" vertical="center"/>
      <protection locked="0" hidden="1"/>
    </xf>
    <xf numFmtId="178" fontId="19" fillId="0" borderId="6" xfId="1" applyNumberFormat="1" applyFont="1" applyBorder="1" applyAlignment="1" applyProtection="1">
      <alignment horizontal="center" vertical="center"/>
      <protection locked="0" hidden="1"/>
    </xf>
    <xf numFmtId="0" fontId="19" fillId="0" borderId="6" xfId="1" applyFont="1" applyBorder="1" applyAlignment="1" applyProtection="1">
      <alignment horizontal="center" vertical="center"/>
      <protection locked="0" hidden="1"/>
    </xf>
    <xf numFmtId="178" fontId="19" fillId="3" borderId="14" xfId="1" applyNumberFormat="1" applyFont="1" applyFill="1" applyBorder="1" applyAlignment="1" applyProtection="1">
      <alignment horizontal="center" vertical="center"/>
      <protection locked="0" hidden="1"/>
    </xf>
    <xf numFmtId="178" fontId="14" fillId="0" borderId="14" xfId="1" applyNumberFormat="1" applyFont="1" applyBorder="1" applyAlignment="1" applyProtection="1">
      <alignment horizontal="center" vertical="center"/>
      <protection locked="0" hidden="1"/>
    </xf>
    <xf numFmtId="178" fontId="14" fillId="2" borderId="14" xfId="1" applyNumberFormat="1" applyFont="1" applyFill="1" applyBorder="1" applyAlignment="1" applyProtection="1">
      <alignment horizontal="center" vertical="center"/>
      <protection locked="0" hidden="1"/>
    </xf>
    <xf numFmtId="178" fontId="19" fillId="0" borderId="14" xfId="1" applyNumberFormat="1" applyFont="1" applyBorder="1" applyAlignment="1" applyProtection="1">
      <alignment horizontal="center" vertical="center"/>
      <protection locked="0" hidden="1"/>
    </xf>
    <xf numFmtId="0" fontId="19" fillId="3" borderId="14" xfId="1" applyFont="1" applyFill="1" applyBorder="1" applyAlignment="1" applyProtection="1">
      <alignment horizontal="center" vertical="center"/>
      <protection locked="0" hidden="1"/>
    </xf>
    <xf numFmtId="0" fontId="14" fillId="0" borderId="12" xfId="1" applyFont="1" applyBorder="1" applyAlignment="1" applyProtection="1">
      <alignment horizontal="left" vertical="center"/>
      <protection locked="0" hidden="1"/>
    </xf>
    <xf numFmtId="0" fontId="14" fillId="0" borderId="14" xfId="1" applyFont="1" applyBorder="1" applyAlignment="1" applyProtection="1">
      <alignment horizontal="left" vertical="center"/>
      <protection locked="0" hidden="1"/>
    </xf>
    <xf numFmtId="0" fontId="14" fillId="0" borderId="13" xfId="1" applyFont="1" applyBorder="1" applyAlignment="1" applyProtection="1">
      <alignment horizontal="left" vertical="center"/>
      <protection locked="0" hidden="1"/>
    </xf>
    <xf numFmtId="0" fontId="9" fillId="0" borderId="6" xfId="0" applyFont="1" applyBorder="1" applyAlignment="1" applyProtection="1">
      <alignment horizontal="left" vertical="center"/>
      <protection locked="0" hidden="1"/>
    </xf>
    <xf numFmtId="0" fontId="19" fillId="0" borderId="14" xfId="1" applyFont="1" applyBorder="1" applyAlignment="1" applyProtection="1">
      <alignment horizontal="left" vertical="center"/>
      <protection locked="0" hidden="1"/>
    </xf>
    <xf numFmtId="0" fontId="14" fillId="0" borderId="0" xfId="0" applyFont="1" applyBorder="1" applyAlignment="1" applyProtection="1">
      <alignment horizontal="center" vertical="center" wrapText="1"/>
      <protection locked="0" hidden="1"/>
    </xf>
    <xf numFmtId="49" fontId="14" fillId="0" borderId="0" xfId="0" applyNumberFormat="1" applyFont="1" applyBorder="1" applyAlignment="1" applyProtection="1">
      <alignment horizontal="center" vertical="center" wrapText="1"/>
      <protection locked="0" hidden="1"/>
    </xf>
    <xf numFmtId="0" fontId="14" fillId="0" borderId="1" xfId="0" applyFont="1" applyBorder="1" applyAlignment="1" applyProtection="1">
      <alignment horizontal="center" vertical="center" wrapText="1"/>
      <protection locked="0" hidden="1"/>
    </xf>
    <xf numFmtId="0" fontId="15" fillId="0" borderId="1" xfId="0" applyFont="1" applyBorder="1" applyAlignment="1" applyProtection="1">
      <alignment horizontal="center" vertical="center" wrapText="1"/>
      <protection locked="0" hidden="1"/>
    </xf>
    <xf numFmtId="0" fontId="14" fillId="0" borderId="0" xfId="0" applyFont="1" applyBorder="1" applyAlignment="1" applyProtection="1">
      <alignment horizontal="left" vertical="center" wrapText="1"/>
      <protection locked="0" hidden="1"/>
    </xf>
    <xf numFmtId="49" fontId="14" fillId="0" borderId="1" xfId="0" applyNumberFormat="1" applyFont="1" applyBorder="1" applyAlignment="1" applyProtection="1">
      <alignment horizontal="center" vertical="center" wrapText="1"/>
      <protection locked="0" hidden="1"/>
    </xf>
    <xf numFmtId="0" fontId="14" fillId="0" borderId="2" xfId="0" applyFont="1" applyBorder="1" applyAlignment="1" applyProtection="1">
      <alignment horizontal="left" vertical="center" wrapText="1"/>
      <protection locked="0" hidden="1"/>
    </xf>
    <xf numFmtId="0" fontId="14" fillId="0" borderId="3" xfId="0" applyFont="1" applyBorder="1" applyAlignment="1" applyProtection="1">
      <alignment horizontal="left" vertical="center" wrapText="1"/>
      <protection locked="0" hidden="1"/>
    </xf>
    <xf numFmtId="0" fontId="14" fillId="0" borderId="4" xfId="0" applyFont="1" applyBorder="1" applyAlignment="1" applyProtection="1">
      <alignment horizontal="left" vertical="center" wrapText="1"/>
      <protection locked="0" hidden="1"/>
    </xf>
    <xf numFmtId="0" fontId="14" fillId="0" borderId="8" xfId="0" applyFont="1" applyBorder="1" applyAlignment="1" applyProtection="1">
      <alignment horizontal="left" vertical="center" wrapText="1"/>
      <protection locked="0" hidden="1"/>
    </xf>
    <xf numFmtId="0" fontId="14" fillId="0" borderId="9" xfId="0" applyFont="1" applyBorder="1" applyAlignment="1" applyProtection="1">
      <alignment horizontal="left" vertical="center" wrapText="1"/>
      <protection locked="0" hidden="1"/>
    </xf>
    <xf numFmtId="0" fontId="14" fillId="0" borderId="5" xfId="0" applyFont="1" applyBorder="1" applyAlignment="1" applyProtection="1">
      <alignment horizontal="left" vertical="center" wrapText="1"/>
      <protection locked="0" hidden="1"/>
    </xf>
    <xf numFmtId="0" fontId="14" fillId="0" borderId="6" xfId="0" applyFont="1" applyBorder="1" applyAlignment="1" applyProtection="1">
      <alignment horizontal="left" vertical="center" wrapText="1"/>
      <protection locked="0" hidden="1"/>
    </xf>
    <xf numFmtId="0" fontId="14" fillId="0" borderId="7" xfId="0" applyFont="1" applyBorder="1" applyAlignment="1" applyProtection="1">
      <alignment horizontal="left" vertical="center" wrapText="1"/>
      <protection locked="0" hidden="1"/>
    </xf>
    <xf numFmtId="0" fontId="4" fillId="2" borderId="1" xfId="0" applyFont="1" applyFill="1" applyBorder="1" applyAlignment="1" applyProtection="1">
      <alignment horizontal="center" vertical="center"/>
      <protection locked="0" hidden="1"/>
    </xf>
    <xf numFmtId="0" fontId="3" fillId="0" borderId="3" xfId="0" applyFont="1" applyBorder="1" applyAlignment="1" applyProtection="1">
      <alignment horizontal="center" vertical="center"/>
      <protection locked="0" hidden="1"/>
    </xf>
    <xf numFmtId="0" fontId="3" fillId="0" borderId="6" xfId="0" applyFont="1" applyBorder="1" applyAlignment="1" applyProtection="1">
      <alignment horizontal="center" vertical="center"/>
      <protection locked="0" hidden="1"/>
    </xf>
    <xf numFmtId="0" fontId="4" fillId="2" borderId="2" xfId="0" applyFont="1" applyFill="1" applyBorder="1" applyAlignment="1" applyProtection="1">
      <alignment horizontal="center" vertical="center"/>
      <protection locked="0" hidden="1"/>
    </xf>
    <xf numFmtId="0" fontId="4" fillId="2" borderId="4" xfId="0" applyFont="1" applyFill="1" applyBorder="1" applyAlignment="1" applyProtection="1">
      <alignment horizontal="center" vertical="center"/>
      <protection locked="0" hidden="1"/>
    </xf>
    <xf numFmtId="0" fontId="4" fillId="2" borderId="5" xfId="0" applyFont="1" applyFill="1" applyBorder="1" applyAlignment="1" applyProtection="1">
      <alignment horizontal="center" vertical="center"/>
      <protection locked="0" hidden="1"/>
    </xf>
    <xf numFmtId="0" fontId="4" fillId="2" borderId="7" xfId="0" applyFont="1" applyFill="1" applyBorder="1" applyAlignment="1" applyProtection="1">
      <alignment horizontal="center" vertical="center"/>
      <protection locked="0" hidden="1"/>
    </xf>
    <xf numFmtId="0" fontId="4" fillId="2" borderId="12" xfId="0" applyFont="1" applyFill="1" applyBorder="1" applyAlignment="1" applyProtection="1">
      <alignment horizontal="center" vertical="center"/>
      <protection locked="0" hidden="1"/>
    </xf>
    <xf numFmtId="0" fontId="4" fillId="2" borderId="13" xfId="0" applyFont="1" applyFill="1" applyBorder="1" applyAlignment="1" applyProtection="1">
      <alignment horizontal="center" vertical="center"/>
      <protection locked="0" hidden="1"/>
    </xf>
    <xf numFmtId="0" fontId="3" fillId="0" borderId="1" xfId="0" applyFont="1" applyFill="1" applyBorder="1" applyAlignment="1" applyProtection="1">
      <alignment horizontal="center" vertical="center"/>
      <protection locked="0" hidden="1"/>
    </xf>
    <xf numFmtId="0" fontId="3" fillId="0" borderId="12" xfId="0" applyFont="1" applyBorder="1" applyAlignment="1" applyProtection="1">
      <alignment horizontal="left" vertical="center"/>
      <protection locked="0" hidden="1"/>
    </xf>
    <xf numFmtId="0" fontId="3" fillId="0" borderId="14" xfId="0" applyFont="1" applyBorder="1" applyAlignment="1" applyProtection="1">
      <alignment horizontal="left" vertical="center"/>
      <protection locked="0" hidden="1"/>
    </xf>
    <xf numFmtId="0" fontId="3" fillId="0" borderId="13" xfId="0" applyFont="1" applyBorder="1" applyAlignment="1" applyProtection="1">
      <alignment horizontal="left" vertical="center"/>
      <protection locked="0" hidden="1"/>
    </xf>
    <xf numFmtId="0" fontId="3" fillId="0" borderId="2" xfId="0" applyFont="1" applyBorder="1" applyAlignment="1" applyProtection="1">
      <alignment horizontal="left" vertical="center" wrapText="1"/>
      <protection locked="0" hidden="1"/>
    </xf>
    <xf numFmtId="0" fontId="3" fillId="0" borderId="3" xfId="0" applyFont="1" applyBorder="1" applyAlignment="1" applyProtection="1">
      <alignment horizontal="left" vertical="center" wrapText="1"/>
      <protection locked="0" hidden="1"/>
    </xf>
    <xf numFmtId="0" fontId="3" fillId="0" borderId="5" xfId="0" applyFont="1" applyBorder="1" applyAlignment="1" applyProtection="1">
      <alignment horizontal="left" vertical="center" wrapText="1"/>
      <protection locked="0" hidden="1"/>
    </xf>
    <xf numFmtId="0" fontId="3" fillId="0" borderId="6" xfId="0" applyFont="1" applyBorder="1" applyAlignment="1" applyProtection="1">
      <alignment horizontal="left" vertical="center" wrapText="1"/>
      <protection locked="0" hidden="1"/>
    </xf>
    <xf numFmtId="0" fontId="3" fillId="2" borderId="2" xfId="0" applyFont="1" applyFill="1" applyBorder="1" applyAlignment="1" applyProtection="1">
      <alignment horizontal="center" vertical="center"/>
      <protection locked="0" hidden="1"/>
    </xf>
    <xf numFmtId="0" fontId="3" fillId="2" borderId="3" xfId="0" applyFont="1" applyFill="1" applyBorder="1" applyAlignment="1" applyProtection="1">
      <alignment horizontal="center" vertical="center"/>
      <protection locked="0" hidden="1"/>
    </xf>
    <xf numFmtId="0" fontId="3" fillId="2" borderId="4" xfId="0" applyFont="1" applyFill="1" applyBorder="1" applyAlignment="1" applyProtection="1">
      <alignment horizontal="center" vertical="center"/>
      <protection locked="0" hidden="1"/>
    </xf>
    <xf numFmtId="0" fontId="3" fillId="0" borderId="2" xfId="0" applyFont="1" applyFill="1" applyBorder="1" applyAlignment="1" applyProtection="1">
      <alignment horizontal="center" vertical="center"/>
      <protection locked="0" hidden="1"/>
    </xf>
    <xf numFmtId="0" fontId="3" fillId="0" borderId="4" xfId="0" applyFont="1" applyFill="1" applyBorder="1" applyAlignment="1" applyProtection="1">
      <alignment horizontal="center" vertical="center"/>
      <protection locked="0" hidden="1"/>
    </xf>
    <xf numFmtId="0" fontId="3" fillId="0" borderId="5" xfId="0" applyFont="1" applyFill="1" applyBorder="1" applyAlignment="1" applyProtection="1">
      <alignment horizontal="center" vertical="center"/>
      <protection locked="0" hidden="1"/>
    </xf>
    <xf numFmtId="0" fontId="3" fillId="0" borderId="7" xfId="0" applyFont="1" applyFill="1" applyBorder="1" applyAlignment="1" applyProtection="1">
      <alignment horizontal="center" vertical="center"/>
      <protection locked="0" hidden="1"/>
    </xf>
    <xf numFmtId="0" fontId="3" fillId="0" borderId="0" xfId="0" applyFont="1" applyBorder="1" applyAlignment="1" applyProtection="1">
      <alignment horizontal="left" vertical="center" wrapText="1"/>
      <protection locked="0" hidden="1"/>
    </xf>
    <xf numFmtId="0" fontId="3" fillId="0" borderId="14" xfId="0" applyFont="1" applyBorder="1" applyAlignment="1" applyProtection="1">
      <alignment horizontal="left" vertical="center" indent="1"/>
      <protection locked="0" hidden="1"/>
    </xf>
    <xf numFmtId="0" fontId="3" fillId="0" borderId="14" xfId="0" applyFont="1" applyBorder="1" applyAlignment="1" applyProtection="1">
      <alignment horizontal="left" vertical="center" wrapText="1"/>
      <protection locked="0" hidden="1"/>
    </xf>
    <xf numFmtId="0" fontId="3" fillId="0" borderId="13" xfId="0" applyFont="1" applyBorder="1" applyAlignment="1" applyProtection="1">
      <alignment horizontal="left" vertical="center" wrapText="1"/>
      <protection locked="0" hidden="1"/>
    </xf>
    <xf numFmtId="0" fontId="4" fillId="2" borderId="14" xfId="0" applyFont="1" applyFill="1" applyBorder="1" applyAlignment="1" applyProtection="1">
      <alignment horizontal="center" vertical="center"/>
      <protection locked="0" hidden="1"/>
    </xf>
    <xf numFmtId="0" fontId="4" fillId="2" borderId="10" xfId="0" applyFont="1" applyFill="1" applyBorder="1" applyAlignment="1" applyProtection="1">
      <alignment horizontal="center" vertical="center"/>
      <protection locked="0" hidden="1"/>
    </xf>
    <xf numFmtId="0" fontId="4" fillId="2" borderId="3" xfId="0" applyFont="1" applyFill="1" applyBorder="1" applyAlignment="1" applyProtection="1">
      <alignment horizontal="center" vertical="center"/>
      <protection locked="0" hidden="1"/>
    </xf>
    <xf numFmtId="0" fontId="4" fillId="2" borderId="8" xfId="0" applyFont="1" applyFill="1" applyBorder="1" applyAlignment="1" applyProtection="1">
      <alignment horizontal="center" vertical="center"/>
      <protection locked="0" hidden="1"/>
    </xf>
    <xf numFmtId="0" fontId="4" fillId="2" borderId="0" xfId="0" applyFont="1" applyFill="1" applyBorder="1" applyAlignment="1" applyProtection="1">
      <alignment horizontal="center" vertical="center"/>
      <protection locked="0" hidden="1"/>
    </xf>
    <xf numFmtId="0" fontId="4" fillId="2" borderId="6" xfId="0" applyFont="1" applyFill="1" applyBorder="1" applyAlignment="1" applyProtection="1">
      <alignment horizontal="center" vertical="center"/>
      <protection locked="0" hidden="1"/>
    </xf>
    <xf numFmtId="0" fontId="3" fillId="0" borderId="3" xfId="0" applyFont="1" applyBorder="1" applyAlignment="1" applyProtection="1">
      <alignment horizontal="left" vertical="center"/>
      <protection locked="0" hidden="1"/>
    </xf>
    <xf numFmtId="0" fontId="3" fillId="0" borderId="4" xfId="0" applyFont="1" applyBorder="1" applyAlignment="1" applyProtection="1">
      <alignment horizontal="left" vertical="center"/>
      <protection locked="0" hidden="1"/>
    </xf>
    <xf numFmtId="0" fontId="3" fillId="0" borderId="9" xfId="0" applyFont="1" applyBorder="1" applyAlignment="1" applyProtection="1">
      <alignment horizontal="left" vertical="center"/>
      <protection locked="0" hidden="1"/>
    </xf>
    <xf numFmtId="0" fontId="3" fillId="0" borderId="7" xfId="0" applyFont="1" applyBorder="1" applyAlignment="1" applyProtection="1">
      <alignment horizontal="left" vertical="center"/>
      <protection locked="0" hidden="1"/>
    </xf>
    <xf numFmtId="0" fontId="3" fillId="0" borderId="2" xfId="0" applyFont="1" applyBorder="1" applyAlignment="1" applyProtection="1">
      <alignment horizontal="center" vertical="center" wrapText="1"/>
      <protection locked="0" hidden="1"/>
    </xf>
    <xf numFmtId="0" fontId="3" fillId="0" borderId="3" xfId="0" applyFont="1" applyBorder="1" applyAlignment="1" applyProtection="1">
      <alignment horizontal="center" vertical="center" wrapText="1"/>
      <protection locked="0" hidden="1"/>
    </xf>
    <xf numFmtId="0" fontId="3" fillId="0" borderId="4" xfId="0" applyFont="1" applyBorder="1" applyAlignment="1" applyProtection="1">
      <alignment horizontal="center" vertical="center" wrapText="1"/>
      <protection locked="0" hidden="1"/>
    </xf>
    <xf numFmtId="0" fontId="3" fillId="0" borderId="8" xfId="0" applyFont="1" applyBorder="1" applyAlignment="1" applyProtection="1">
      <alignment horizontal="center" vertical="center" wrapText="1"/>
      <protection locked="0" hidden="1"/>
    </xf>
    <xf numFmtId="0" fontId="3" fillId="0" borderId="0" xfId="0" applyFont="1" applyBorder="1" applyAlignment="1" applyProtection="1">
      <alignment horizontal="center" vertical="center" wrapText="1"/>
      <protection locked="0" hidden="1"/>
    </xf>
    <xf numFmtId="0" fontId="3" fillId="0" borderId="9" xfId="0" applyFont="1" applyBorder="1" applyAlignment="1" applyProtection="1">
      <alignment horizontal="center" vertical="center" wrapText="1"/>
      <protection locked="0" hidden="1"/>
    </xf>
    <xf numFmtId="0" fontId="3" fillId="0" borderId="5" xfId="0" applyFont="1" applyBorder="1" applyAlignment="1" applyProtection="1">
      <alignment horizontal="center" vertical="center" wrapText="1"/>
      <protection locked="0" hidden="1"/>
    </xf>
    <xf numFmtId="0" fontId="3" fillId="0" borderId="6" xfId="0" applyFont="1" applyBorder="1" applyAlignment="1" applyProtection="1">
      <alignment horizontal="center" vertical="center" wrapText="1"/>
      <protection locked="0" hidden="1"/>
    </xf>
    <xf numFmtId="0" fontId="3" fillId="0" borderId="7" xfId="0" applyFont="1" applyBorder="1" applyAlignment="1" applyProtection="1">
      <alignment horizontal="center" vertical="center" wrapText="1"/>
      <protection locked="0" hidden="1"/>
    </xf>
    <xf numFmtId="0" fontId="15" fillId="0" borderId="0" xfId="0" applyFont="1" applyAlignment="1" applyProtection="1">
      <alignment horizontal="center" vertical="center"/>
      <protection locked="0" hidden="1"/>
    </xf>
    <xf numFmtId="0" fontId="15" fillId="0" borderId="6" xfId="0" applyFont="1" applyBorder="1" applyAlignment="1" applyProtection="1">
      <alignment horizontal="left" vertical="center"/>
      <protection locked="0" hidden="1"/>
    </xf>
    <xf numFmtId="0" fontId="15" fillId="0" borderId="0" xfId="0" applyFont="1" applyBorder="1" applyAlignment="1" applyProtection="1">
      <alignment horizontal="left" vertical="center"/>
      <protection locked="0" hidden="1"/>
    </xf>
    <xf numFmtId="0" fontId="15" fillId="0" borderId="0" xfId="0" applyFont="1" applyBorder="1" applyAlignment="1" applyProtection="1">
      <alignment horizontal="center" vertical="center"/>
      <protection locked="0" hidden="1"/>
    </xf>
    <xf numFmtId="0" fontId="15" fillId="0" borderId="0" xfId="0" applyFont="1" applyAlignment="1" applyProtection="1">
      <alignment horizontal="left" vertical="center"/>
      <protection locked="0" hidden="1"/>
    </xf>
    <xf numFmtId="0" fontId="10" fillId="0" borderId="0" xfId="3" applyFont="1" applyBorder="1" applyAlignment="1" applyProtection="1">
      <alignment horizontal="center" vertical="center"/>
      <protection locked="0" hidden="1"/>
    </xf>
    <xf numFmtId="0" fontId="10" fillId="0" borderId="1" xfId="3" applyFont="1" applyBorder="1" applyAlignment="1" applyProtection="1">
      <alignment horizontal="center" vertical="center"/>
      <protection locked="0" hidden="1"/>
    </xf>
    <xf numFmtId="0" fontId="10" fillId="0" borderId="10" xfId="3" applyFont="1" applyBorder="1" applyAlignment="1" applyProtection="1">
      <alignment horizontal="center" vertical="center"/>
      <protection locked="0" hidden="1"/>
    </xf>
    <xf numFmtId="0" fontId="10" fillId="0" borderId="11" xfId="3" applyFont="1" applyBorder="1" applyAlignment="1" applyProtection="1">
      <alignment horizontal="center" vertical="center"/>
      <protection locked="0" hidden="1"/>
    </xf>
    <xf numFmtId="0" fontId="16" fillId="0" borderId="0" xfId="3" applyFont="1" applyAlignment="1" applyProtection="1">
      <alignment horizontal="left" vertical="center"/>
      <protection locked="0" hidden="1"/>
    </xf>
    <xf numFmtId="0" fontId="10" fillId="0" borderId="12" xfId="3" applyFont="1" applyBorder="1" applyAlignment="1" applyProtection="1">
      <alignment horizontal="center" vertical="center"/>
      <protection locked="0" hidden="1"/>
    </xf>
    <xf numFmtId="0" fontId="10" fillId="0" borderId="14" xfId="3" applyFont="1" applyBorder="1" applyAlignment="1" applyProtection="1">
      <alignment horizontal="center" vertical="center"/>
      <protection locked="0" hidden="1"/>
    </xf>
    <xf numFmtId="0" fontId="10" fillId="0" borderId="13" xfId="3" applyFont="1" applyBorder="1" applyAlignment="1" applyProtection="1">
      <alignment horizontal="center" vertical="center"/>
      <protection locked="0" hidden="1"/>
    </xf>
    <xf numFmtId="0" fontId="10" fillId="2" borderId="0" xfId="3" applyFont="1" applyFill="1" applyAlignment="1" applyProtection="1">
      <alignment horizontal="left" vertical="center" wrapText="1"/>
      <protection locked="0" hidden="1"/>
    </xf>
    <xf numFmtId="0" fontId="10" fillId="0" borderId="0" xfId="3" applyFont="1" applyAlignment="1" applyProtection="1">
      <alignment horizontal="left" vertical="center"/>
      <protection locked="0" hidden="1"/>
    </xf>
    <xf numFmtId="0" fontId="23" fillId="0" borderId="0" xfId="1" applyFont="1" applyAlignment="1" applyProtection="1">
      <alignment horizontal="left" vertical="center"/>
      <protection locked="0" hidden="1"/>
    </xf>
    <xf numFmtId="0" fontId="10" fillId="0" borderId="6" xfId="1" applyFont="1" applyBorder="1" applyAlignment="1" applyProtection="1">
      <alignment horizontal="left" vertical="center"/>
      <protection locked="0" hidden="1"/>
    </xf>
    <xf numFmtId="0" fontId="10" fillId="0" borderId="12" xfId="1" applyFont="1" applyBorder="1" applyAlignment="1" applyProtection="1">
      <alignment horizontal="left" vertical="center"/>
      <protection locked="0" hidden="1"/>
    </xf>
    <xf numFmtId="0" fontId="10" fillId="0" borderId="14" xfId="1" applyFont="1" applyBorder="1" applyAlignment="1" applyProtection="1">
      <alignment horizontal="left" vertical="center"/>
      <protection locked="0" hidden="1"/>
    </xf>
    <xf numFmtId="0" fontId="10" fillId="0" borderId="13" xfId="1" applyFont="1" applyBorder="1" applyAlignment="1" applyProtection="1">
      <alignment horizontal="left" vertical="center"/>
      <protection locked="0" hidden="1"/>
    </xf>
    <xf numFmtId="177" fontId="10" fillId="0" borderId="12" xfId="1" applyNumberFormat="1" applyFont="1" applyBorder="1" applyAlignment="1" applyProtection="1">
      <alignment horizontal="center" vertical="center"/>
      <protection locked="0" hidden="1"/>
    </xf>
    <xf numFmtId="177" fontId="10" fillId="0" borderId="13" xfId="1" applyNumberFormat="1" applyFont="1" applyBorder="1" applyAlignment="1" applyProtection="1">
      <alignment horizontal="center" vertical="center"/>
      <protection locked="0" hidden="1"/>
    </xf>
    <xf numFmtId="0" fontId="10" fillId="0" borderId="12" xfId="1" applyFont="1" applyBorder="1" applyAlignment="1" applyProtection="1">
      <alignment horizontal="center" vertical="center"/>
      <protection locked="0" hidden="1"/>
    </xf>
    <xf numFmtId="0" fontId="10" fillId="0" borderId="14" xfId="1" applyFont="1" applyBorder="1" applyAlignment="1" applyProtection="1">
      <alignment horizontal="center" vertical="center"/>
      <protection locked="0" hidden="1"/>
    </xf>
    <xf numFmtId="0" fontId="10" fillId="0" borderId="13" xfId="1" applyFont="1" applyBorder="1" applyAlignment="1" applyProtection="1">
      <alignment horizontal="center" vertical="center"/>
      <protection locked="0" hidden="1"/>
    </xf>
    <xf numFmtId="178" fontId="10" fillId="0" borderId="12" xfId="1" applyNumberFormat="1" applyFont="1" applyBorder="1" applyAlignment="1" applyProtection="1">
      <alignment horizontal="center" vertical="center"/>
      <protection locked="0" hidden="1"/>
    </xf>
    <xf numFmtId="178" fontId="10" fillId="0" borderId="13" xfId="1" applyNumberFormat="1" applyFont="1" applyBorder="1" applyAlignment="1" applyProtection="1">
      <alignment horizontal="center" vertical="center"/>
      <protection locked="0" hidden="1"/>
    </xf>
    <xf numFmtId="177" fontId="10" fillId="0" borderId="2" xfId="1" applyNumberFormat="1" applyFont="1" applyBorder="1" applyAlignment="1" applyProtection="1">
      <alignment horizontal="center" vertical="center"/>
      <protection locked="0" hidden="1"/>
    </xf>
    <xf numFmtId="177" fontId="10" fillId="0" borderId="4" xfId="1" applyNumberFormat="1" applyFont="1" applyBorder="1" applyAlignment="1" applyProtection="1">
      <alignment horizontal="center" vertical="center"/>
      <protection locked="0" hidden="1"/>
    </xf>
    <xf numFmtId="177" fontId="10" fillId="0" borderId="5" xfId="1" applyNumberFormat="1" applyFont="1" applyBorder="1" applyAlignment="1" applyProtection="1">
      <alignment horizontal="center" vertical="center"/>
      <protection locked="0" hidden="1"/>
    </xf>
    <xf numFmtId="177" fontId="10" fillId="0" borderId="7" xfId="1" applyNumberFormat="1" applyFont="1" applyBorder="1" applyAlignment="1" applyProtection="1">
      <alignment horizontal="center" vertical="center"/>
      <protection locked="0" hidden="1"/>
    </xf>
    <xf numFmtId="0" fontId="3" fillId="0" borderId="12" xfId="1" applyFont="1" applyBorder="1" applyAlignment="1" applyProtection="1">
      <alignment horizontal="left" vertical="center"/>
      <protection locked="0" hidden="1"/>
    </xf>
    <xf numFmtId="0" fontId="3" fillId="0" borderId="14" xfId="1" applyFont="1" applyBorder="1" applyAlignment="1" applyProtection="1">
      <alignment horizontal="left" vertical="center"/>
      <protection locked="0" hidden="1"/>
    </xf>
    <xf numFmtId="0" fontId="3" fillId="0" borderId="13" xfId="1" applyFont="1" applyBorder="1" applyAlignment="1" applyProtection="1">
      <alignment horizontal="left" vertical="center"/>
      <protection locked="0" hidden="1"/>
    </xf>
    <xf numFmtId="178" fontId="3" fillId="0" borderId="12" xfId="1" applyNumberFormat="1" applyFont="1" applyBorder="1" applyAlignment="1" applyProtection="1">
      <alignment horizontal="center" vertical="center"/>
      <protection locked="0" hidden="1"/>
    </xf>
    <xf numFmtId="178" fontId="3" fillId="0" borderId="14" xfId="1" applyNumberFormat="1" applyFont="1" applyBorder="1" applyAlignment="1" applyProtection="1">
      <alignment horizontal="center" vertical="center"/>
      <protection locked="0" hidden="1"/>
    </xf>
    <xf numFmtId="178" fontId="3" fillId="0" borderId="13" xfId="1" applyNumberFormat="1" applyFont="1" applyBorder="1" applyAlignment="1" applyProtection="1">
      <alignment horizontal="center" vertical="center"/>
      <protection locked="0" hidden="1"/>
    </xf>
    <xf numFmtId="0" fontId="10" fillId="3" borderId="12" xfId="1" applyFont="1" applyFill="1" applyBorder="1" applyAlignment="1" applyProtection="1">
      <alignment horizontal="left" vertical="center"/>
      <protection locked="0" hidden="1"/>
    </xf>
    <xf numFmtId="0" fontId="10" fillId="3" borderId="14" xfId="1" applyFont="1" applyFill="1" applyBorder="1" applyAlignment="1" applyProtection="1">
      <alignment horizontal="left" vertical="center"/>
      <protection locked="0" hidden="1"/>
    </xf>
    <xf numFmtId="0" fontId="10" fillId="3" borderId="13" xfId="1" applyFont="1" applyFill="1" applyBorder="1" applyAlignment="1" applyProtection="1">
      <alignment horizontal="left" vertical="center"/>
      <protection locked="0" hidden="1"/>
    </xf>
    <xf numFmtId="178" fontId="3" fillId="0" borderId="12" xfId="0" applyNumberFormat="1" applyFont="1" applyBorder="1" applyAlignment="1" applyProtection="1">
      <alignment horizontal="right" vertical="center"/>
      <protection locked="0" hidden="1"/>
    </xf>
    <xf numFmtId="178" fontId="3" fillId="0" borderId="14" xfId="0" applyNumberFormat="1" applyFont="1" applyBorder="1" applyAlignment="1" applyProtection="1">
      <alignment horizontal="right" vertical="center"/>
      <protection locked="0" hidden="1"/>
    </xf>
    <xf numFmtId="0" fontId="12" fillId="0" borderId="10" xfId="1" applyFont="1" applyBorder="1" applyAlignment="1" applyProtection="1">
      <alignment horizontal="center" vertical="center"/>
      <protection locked="0" hidden="1"/>
    </xf>
    <xf numFmtId="0" fontId="12" fillId="0" borderId="15" xfId="1" applyFont="1" applyBorder="1" applyAlignment="1" applyProtection="1">
      <alignment horizontal="center" vertical="center"/>
      <protection locked="0" hidden="1"/>
    </xf>
    <xf numFmtId="0" fontId="12" fillId="0" borderId="11" xfId="1" applyFont="1" applyBorder="1" applyAlignment="1" applyProtection="1">
      <alignment horizontal="center" vertical="center"/>
      <protection locked="0" hidden="1"/>
    </xf>
    <xf numFmtId="0" fontId="10" fillId="0" borderId="12" xfId="1" applyFont="1" applyBorder="1" applyAlignment="1" applyProtection="1">
      <alignment horizontal="left" vertical="center" indent="1"/>
      <protection locked="0" hidden="1"/>
    </xf>
    <xf numFmtId="0" fontId="10" fillId="0" borderId="13" xfId="1" applyFont="1" applyBorder="1" applyAlignment="1" applyProtection="1">
      <alignment horizontal="left" vertical="center" indent="1"/>
      <protection locked="0" hidden="1"/>
    </xf>
    <xf numFmtId="178" fontId="3" fillId="0" borderId="12" xfId="0" applyNumberFormat="1" applyFont="1" applyBorder="1" applyAlignment="1" applyProtection="1">
      <alignment horizontal="center" vertical="center"/>
      <protection locked="0" hidden="1"/>
    </xf>
    <xf numFmtId="178" fontId="3" fillId="0" borderId="14" xfId="0" applyNumberFormat="1" applyFont="1" applyBorder="1" applyAlignment="1" applyProtection="1">
      <alignment horizontal="center" vertical="center"/>
      <protection locked="0" hidden="1"/>
    </xf>
    <xf numFmtId="178" fontId="3" fillId="0" borderId="13" xfId="0" applyNumberFormat="1" applyFont="1" applyBorder="1" applyAlignment="1" applyProtection="1">
      <alignment horizontal="center" vertical="center"/>
      <protection locked="0" hidden="1"/>
    </xf>
    <xf numFmtId="177" fontId="10" fillId="0" borderId="8" xfId="1" applyNumberFormat="1" applyFont="1" applyBorder="1" applyAlignment="1" applyProtection="1">
      <alignment horizontal="center" vertical="center"/>
      <protection locked="0" hidden="1"/>
    </xf>
    <xf numFmtId="177" fontId="10" fillId="0" borderId="9" xfId="1" applyNumberFormat="1" applyFont="1" applyBorder="1" applyAlignment="1" applyProtection="1">
      <alignment horizontal="center" vertical="center"/>
      <protection locked="0" hidden="1"/>
    </xf>
    <xf numFmtId="178" fontId="10" fillId="0" borderId="8" xfId="1" applyNumberFormat="1" applyFont="1" applyBorder="1" applyAlignment="1" applyProtection="1">
      <alignment horizontal="right" vertical="center"/>
      <protection locked="0" hidden="1"/>
    </xf>
    <xf numFmtId="0" fontId="10" fillId="0" borderId="0" xfId="1" applyFont="1" applyBorder="1" applyAlignment="1" applyProtection="1">
      <alignment horizontal="right" vertical="center"/>
      <protection locked="0" hidden="1"/>
    </xf>
    <xf numFmtId="49" fontId="15" fillId="0" borderId="0" xfId="0" applyNumberFormat="1" applyFont="1" applyBorder="1" applyAlignment="1" applyProtection="1">
      <alignment horizontal="left" vertical="center" wrapText="1"/>
      <protection locked="0" hidden="1"/>
    </xf>
    <xf numFmtId="0" fontId="10" fillId="0" borderId="12" xfId="1" applyFont="1" applyFill="1" applyBorder="1" applyAlignment="1" applyProtection="1">
      <alignment horizontal="left" vertical="center"/>
      <protection locked="0" hidden="1"/>
    </xf>
    <xf numFmtId="0" fontId="10" fillId="0" borderId="14" xfId="1" applyFont="1" applyFill="1" applyBorder="1" applyAlignment="1" applyProtection="1">
      <alignment horizontal="left" vertical="center"/>
      <protection locked="0" hidden="1"/>
    </xf>
    <xf numFmtId="0" fontId="10" fillId="0" borderId="13" xfId="1" applyFont="1" applyFill="1" applyBorder="1" applyAlignment="1" applyProtection="1">
      <alignment horizontal="left" vertical="center"/>
      <protection locked="0" hidden="1"/>
    </xf>
    <xf numFmtId="176" fontId="2" fillId="2" borderId="12" xfId="0" applyNumberFormat="1" applyFont="1" applyFill="1" applyBorder="1" applyAlignment="1" applyProtection="1">
      <alignment horizontal="center" vertical="center"/>
      <protection locked="0" hidden="1"/>
    </xf>
    <xf numFmtId="176" fontId="2" fillId="0" borderId="14" xfId="0" applyNumberFormat="1" applyFont="1" applyFill="1" applyBorder="1" applyAlignment="1" applyProtection="1">
      <alignment horizontal="center" vertical="center"/>
      <protection locked="0" hidden="1"/>
    </xf>
    <xf numFmtId="176" fontId="2" fillId="2" borderId="13" xfId="0" applyNumberFormat="1" applyFont="1" applyFill="1" applyBorder="1" applyAlignment="1" applyProtection="1">
      <alignment horizontal="center" vertical="center"/>
      <protection locked="0" hidden="1"/>
    </xf>
    <xf numFmtId="176" fontId="3" fillId="2" borderId="2" xfId="0" applyNumberFormat="1" applyFont="1" applyFill="1" applyBorder="1" applyAlignment="1" applyProtection="1">
      <alignment horizontal="right" vertical="center"/>
      <protection locked="0" hidden="1"/>
    </xf>
    <xf numFmtId="176" fontId="3" fillId="2" borderId="5" xfId="0" applyNumberFormat="1" applyFont="1" applyFill="1" applyBorder="1" applyAlignment="1" applyProtection="1">
      <alignment horizontal="right" vertical="center"/>
      <protection locked="0" hidden="1"/>
    </xf>
    <xf numFmtId="176" fontId="2" fillId="0" borderId="4" xfId="0" applyNumberFormat="1" applyFont="1" applyBorder="1" applyAlignment="1" applyProtection="1">
      <alignment horizontal="left" vertical="center"/>
      <protection locked="0" hidden="1"/>
    </xf>
    <xf numFmtId="176" fontId="2" fillId="0" borderId="7" xfId="0" applyNumberFormat="1" applyFont="1" applyBorder="1" applyAlignment="1" applyProtection="1">
      <alignment horizontal="left" vertical="center"/>
      <protection locked="0" hidden="1"/>
    </xf>
    <xf numFmtId="182" fontId="2" fillId="2" borderId="12" xfId="0" applyNumberFormat="1" applyFont="1" applyFill="1" applyBorder="1" applyAlignment="1" applyProtection="1">
      <alignment horizontal="center" vertical="center"/>
      <protection locked="0" hidden="1"/>
    </xf>
    <xf numFmtId="182" fontId="2" fillId="2" borderId="13" xfId="0" applyNumberFormat="1" applyFont="1" applyFill="1" applyBorder="1" applyAlignment="1" applyProtection="1">
      <alignment horizontal="center" vertical="center"/>
      <protection locked="0" hidden="1"/>
    </xf>
    <xf numFmtId="176" fontId="2" fillId="2" borderId="10" xfId="0" applyNumberFormat="1" applyFont="1" applyFill="1" applyBorder="1" applyAlignment="1" applyProtection="1">
      <alignment horizontal="center" vertical="center"/>
      <protection locked="0" hidden="1"/>
    </xf>
    <xf numFmtId="176" fontId="2" fillId="2" borderId="11" xfId="0" applyNumberFormat="1" applyFont="1" applyFill="1" applyBorder="1" applyAlignment="1" applyProtection="1">
      <alignment horizontal="center" vertical="center"/>
      <protection locked="0" hidden="1"/>
    </xf>
    <xf numFmtId="182" fontId="3" fillId="2" borderId="2" xfId="0" applyNumberFormat="1" applyFont="1" applyFill="1" applyBorder="1" applyAlignment="1" applyProtection="1">
      <alignment horizontal="center" vertical="center"/>
      <protection locked="0" hidden="1"/>
    </xf>
    <xf numFmtId="182" fontId="3" fillId="2" borderId="4" xfId="0" applyNumberFormat="1" applyFont="1" applyFill="1" applyBorder="1" applyAlignment="1" applyProtection="1">
      <alignment horizontal="center" vertical="center"/>
      <protection locked="0" hidden="1"/>
    </xf>
    <xf numFmtId="182" fontId="3" fillId="2" borderId="8" xfId="0" applyNumberFormat="1" applyFont="1" applyFill="1" applyBorder="1" applyAlignment="1" applyProtection="1">
      <alignment horizontal="center" vertical="center"/>
      <protection locked="0" hidden="1"/>
    </xf>
    <xf numFmtId="182" fontId="3" fillId="2" borderId="9" xfId="0" applyNumberFormat="1" applyFont="1" applyFill="1" applyBorder="1" applyAlignment="1" applyProtection="1">
      <alignment horizontal="center" vertical="center"/>
      <protection locked="0" hidden="1"/>
    </xf>
    <xf numFmtId="182" fontId="3" fillId="2" borderId="5" xfId="0" applyNumberFormat="1" applyFont="1" applyFill="1" applyBorder="1" applyAlignment="1" applyProtection="1">
      <alignment horizontal="center" vertical="center"/>
      <protection locked="0" hidden="1"/>
    </xf>
    <xf numFmtId="182" fontId="3" fillId="2" borderId="7" xfId="0" applyNumberFormat="1" applyFont="1" applyFill="1" applyBorder="1" applyAlignment="1" applyProtection="1">
      <alignment horizontal="center" vertical="center"/>
      <protection locked="0" hidden="1"/>
    </xf>
    <xf numFmtId="176" fontId="2" fillId="2" borderId="1" xfId="0" applyNumberFormat="1" applyFont="1" applyFill="1" applyBorder="1" applyAlignment="1" applyProtection="1">
      <alignment horizontal="center" vertical="center"/>
      <protection locked="0" hidden="1"/>
    </xf>
    <xf numFmtId="176" fontId="3" fillId="0" borderId="6" xfId="0" applyNumberFormat="1" applyFont="1" applyBorder="1" applyAlignment="1" applyProtection="1">
      <alignment horizontal="left" vertical="center"/>
      <protection locked="0" hidden="1"/>
    </xf>
    <xf numFmtId="176" fontId="3" fillId="0" borderId="14" xfId="0" applyNumberFormat="1" applyFont="1" applyBorder="1" applyAlignment="1" applyProtection="1">
      <alignment horizontal="center" vertical="center"/>
      <protection locked="0" hidden="1"/>
    </xf>
    <xf numFmtId="176" fontId="3" fillId="0" borderId="13" xfId="0" applyNumberFormat="1" applyFont="1" applyBorder="1" applyAlignment="1" applyProtection="1">
      <alignment horizontal="center" vertical="center"/>
      <protection locked="0" hidden="1"/>
    </xf>
    <xf numFmtId="176" fontId="3" fillId="0" borderId="10" xfId="0" applyNumberFormat="1" applyFont="1" applyBorder="1" applyAlignment="1" applyProtection="1">
      <alignment horizontal="center" vertical="center"/>
      <protection locked="0" hidden="1"/>
    </xf>
    <xf numFmtId="176" fontId="3" fillId="0" borderId="15" xfId="0" applyNumberFormat="1" applyFont="1" applyBorder="1" applyAlignment="1" applyProtection="1">
      <alignment horizontal="center" vertical="center"/>
      <protection locked="0" hidden="1"/>
    </xf>
    <xf numFmtId="176" fontId="3" fillId="0" borderId="11" xfId="0" applyNumberFormat="1" applyFont="1" applyBorder="1" applyAlignment="1" applyProtection="1">
      <alignment horizontal="center" vertical="center"/>
      <protection locked="0" hidden="1"/>
    </xf>
    <xf numFmtId="176" fontId="2" fillId="2" borderId="14" xfId="0" applyNumberFormat="1" applyFont="1" applyFill="1" applyBorder="1" applyAlignment="1" applyProtection="1">
      <alignment horizontal="center" vertical="center"/>
      <protection locked="0" hidden="1"/>
    </xf>
    <xf numFmtId="176" fontId="3" fillId="2" borderId="12" xfId="0" applyNumberFormat="1" applyFont="1" applyFill="1" applyBorder="1" applyAlignment="1" applyProtection="1">
      <alignment horizontal="center" vertical="center"/>
      <protection locked="0" hidden="1"/>
    </xf>
    <xf numFmtId="176" fontId="3" fillId="2" borderId="13" xfId="0" applyNumberFormat="1" applyFont="1" applyFill="1" applyBorder="1" applyAlignment="1" applyProtection="1">
      <alignment horizontal="center" vertical="center"/>
      <protection locked="0" hidden="1"/>
    </xf>
    <xf numFmtId="176" fontId="3" fillId="0" borderId="12" xfId="0" applyNumberFormat="1" applyFont="1" applyBorder="1" applyAlignment="1" applyProtection="1">
      <alignment horizontal="center" vertical="center"/>
      <protection locked="0" hidden="1"/>
    </xf>
    <xf numFmtId="176" fontId="3" fillId="0" borderId="10" xfId="0" applyNumberFormat="1" applyFont="1" applyBorder="1" applyAlignment="1" applyProtection="1">
      <alignment horizontal="center" vertical="center" wrapText="1"/>
      <protection locked="0" hidden="1"/>
    </xf>
    <xf numFmtId="176" fontId="3" fillId="0" borderId="2" xfId="0" applyNumberFormat="1" applyFont="1" applyBorder="1" applyAlignment="1" applyProtection="1">
      <alignment horizontal="center" vertical="center"/>
      <protection locked="0" hidden="1"/>
    </xf>
    <xf numFmtId="176" fontId="3" fillId="0" borderId="3" xfId="0" applyNumberFormat="1" applyFont="1" applyBorder="1" applyAlignment="1" applyProtection="1">
      <alignment horizontal="center" vertical="center"/>
      <protection locked="0" hidden="1"/>
    </xf>
    <xf numFmtId="176" fontId="3" fillId="0" borderId="4" xfId="0" applyNumberFormat="1" applyFont="1" applyBorder="1" applyAlignment="1" applyProtection="1">
      <alignment horizontal="center" vertical="center"/>
      <protection locked="0" hidden="1"/>
    </xf>
    <xf numFmtId="176" fontId="3" fillId="0" borderId="5" xfId="0" applyNumberFormat="1" applyFont="1" applyBorder="1" applyAlignment="1" applyProtection="1">
      <alignment horizontal="center" vertical="center"/>
      <protection locked="0" hidden="1"/>
    </xf>
    <xf numFmtId="176" fontId="3" fillId="0" borderId="6" xfId="0" applyNumberFormat="1" applyFont="1" applyBorder="1" applyAlignment="1" applyProtection="1">
      <alignment horizontal="center" vertical="center"/>
      <protection locked="0" hidden="1"/>
    </xf>
    <xf numFmtId="176" fontId="3" fillId="0" borderId="7" xfId="0" applyNumberFormat="1" applyFont="1" applyBorder="1" applyAlignment="1" applyProtection="1">
      <alignment horizontal="center" vertical="center"/>
      <protection locked="0" hidden="1"/>
    </xf>
    <xf numFmtId="176" fontId="3" fillId="0" borderId="1" xfId="0" applyNumberFormat="1" applyFont="1" applyBorder="1" applyAlignment="1" applyProtection="1">
      <alignment horizontal="center" vertical="center"/>
      <protection locked="0" hidden="1"/>
    </xf>
    <xf numFmtId="176" fontId="2" fillId="0" borderId="10" xfId="0" applyNumberFormat="1" applyFont="1" applyBorder="1" applyAlignment="1" applyProtection="1">
      <alignment horizontal="center" vertical="center" wrapText="1"/>
      <protection locked="0" hidden="1"/>
    </xf>
    <xf numFmtId="176" fontId="2" fillId="0" borderId="15" xfId="0" applyNumberFormat="1" applyFont="1" applyBorder="1" applyAlignment="1" applyProtection="1">
      <alignment horizontal="center" vertical="center"/>
      <protection locked="0" hidden="1"/>
    </xf>
    <xf numFmtId="176" fontId="2" fillId="0" borderId="11" xfId="0" applyNumberFormat="1" applyFont="1" applyBorder="1" applyAlignment="1" applyProtection="1">
      <alignment horizontal="center" vertical="center"/>
      <protection locked="0" hidden="1"/>
    </xf>
    <xf numFmtId="176" fontId="3" fillId="0" borderId="8" xfId="0" applyNumberFormat="1" applyFont="1" applyBorder="1" applyAlignment="1" applyProtection="1">
      <alignment horizontal="center" vertical="center" wrapText="1"/>
      <protection locked="0" hidden="1"/>
    </xf>
    <xf numFmtId="176" fontId="3" fillId="0" borderId="9" xfId="0" applyNumberFormat="1" applyFont="1" applyBorder="1" applyAlignment="1" applyProtection="1">
      <alignment horizontal="center" vertical="center" wrapText="1"/>
      <protection locked="0" hidden="1"/>
    </xf>
    <xf numFmtId="176" fontId="3" fillId="0" borderId="5" xfId="0" applyNumberFormat="1" applyFont="1" applyBorder="1" applyAlignment="1" applyProtection="1">
      <alignment horizontal="center" vertical="center" wrapText="1"/>
      <protection locked="0" hidden="1"/>
    </xf>
    <xf numFmtId="176" fontId="3" fillId="0" borderId="7" xfId="0" applyNumberFormat="1" applyFont="1" applyBorder="1" applyAlignment="1" applyProtection="1">
      <alignment horizontal="center" vertical="center" wrapText="1"/>
      <protection locked="0" hidden="1"/>
    </xf>
    <xf numFmtId="176" fontId="3" fillId="0" borderId="12" xfId="0" applyNumberFormat="1" applyFont="1" applyBorder="1" applyAlignment="1" applyProtection="1">
      <alignment horizontal="center" vertical="center" wrapText="1"/>
      <protection locked="0" hidden="1"/>
    </xf>
    <xf numFmtId="176" fontId="3" fillId="0" borderId="13" xfId="0" applyNumberFormat="1" applyFont="1" applyBorder="1" applyAlignment="1" applyProtection="1">
      <alignment horizontal="center" vertical="center" wrapText="1"/>
      <protection locked="0" hidden="1"/>
    </xf>
    <xf numFmtId="176" fontId="3" fillId="0" borderId="1" xfId="0" applyNumberFormat="1" applyFont="1" applyBorder="1" applyAlignment="1" applyProtection="1">
      <alignment horizontal="center" vertical="center" wrapText="1"/>
      <protection locked="0" hidden="1"/>
    </xf>
    <xf numFmtId="176" fontId="22" fillId="0" borderId="2" xfId="0" applyNumberFormat="1" applyFont="1" applyBorder="1" applyAlignment="1" applyProtection="1">
      <alignment horizontal="center" vertical="center"/>
      <protection locked="0" hidden="1"/>
    </xf>
    <xf numFmtId="176" fontId="22" fillId="0" borderId="4" xfId="0" applyNumberFormat="1" applyFont="1" applyBorder="1" applyAlignment="1" applyProtection="1">
      <alignment horizontal="center" vertical="center"/>
      <protection locked="0" hidden="1"/>
    </xf>
    <xf numFmtId="176" fontId="2" fillId="0" borderId="5" xfId="0" applyNumberFormat="1" applyFont="1" applyBorder="1" applyAlignment="1" applyProtection="1">
      <alignment horizontal="center" vertical="center"/>
      <protection locked="0" hidden="1"/>
    </xf>
    <xf numFmtId="176" fontId="2" fillId="0" borderId="7" xfId="0" applyNumberFormat="1" applyFont="1" applyBorder="1" applyAlignment="1" applyProtection="1">
      <alignment horizontal="center" vertical="center"/>
      <protection locked="0" hidden="1"/>
    </xf>
    <xf numFmtId="176" fontId="2" fillId="0" borderId="1" xfId="0" applyNumberFormat="1" applyFont="1" applyBorder="1" applyAlignment="1" applyProtection="1">
      <alignment horizontal="center" vertical="center"/>
      <protection locked="0" hidden="1"/>
    </xf>
    <xf numFmtId="176" fontId="2" fillId="0" borderId="12" xfId="0" applyNumberFormat="1" applyFont="1" applyBorder="1" applyAlignment="1" applyProtection="1">
      <alignment horizontal="center" vertical="center"/>
      <protection locked="0" hidden="1"/>
    </xf>
    <xf numFmtId="176" fontId="2" fillId="0" borderId="13" xfId="0" applyNumberFormat="1" applyFont="1" applyBorder="1" applyAlignment="1" applyProtection="1">
      <alignment horizontal="center" vertical="center"/>
      <protection locked="0" hidden="1"/>
    </xf>
    <xf numFmtId="176" fontId="2" fillId="0" borderId="14" xfId="0" applyNumberFormat="1" applyFont="1" applyBorder="1" applyAlignment="1" applyProtection="1">
      <alignment horizontal="center" vertical="center"/>
      <protection locked="0" hidden="1"/>
    </xf>
    <xf numFmtId="176" fontId="15" fillId="0" borderId="0" xfId="0" applyNumberFormat="1" applyFont="1" applyAlignment="1" applyProtection="1">
      <alignment horizontal="left" vertical="center"/>
      <protection locked="0" hidden="1"/>
    </xf>
    <xf numFmtId="176" fontId="3" fillId="2" borderId="1" xfId="0" applyNumberFormat="1" applyFont="1" applyFill="1" applyBorder="1" applyAlignment="1" applyProtection="1">
      <alignment horizontal="center" vertical="center"/>
      <protection locked="0" hidden="1"/>
    </xf>
    <xf numFmtId="176" fontId="3" fillId="2" borderId="14" xfId="0" applyNumberFormat="1" applyFont="1" applyFill="1" applyBorder="1" applyAlignment="1" applyProtection="1">
      <alignment horizontal="center" vertical="center"/>
      <protection locked="0" hidden="1"/>
    </xf>
    <xf numFmtId="176" fontId="3" fillId="0" borderId="0" xfId="0" applyNumberFormat="1" applyFont="1" applyAlignment="1" applyProtection="1">
      <alignment horizontal="center" vertical="center" wrapText="1"/>
      <protection locked="0" hidden="1"/>
    </xf>
    <xf numFmtId="176" fontId="2" fillId="0" borderId="15" xfId="0" applyNumberFormat="1" applyFont="1" applyBorder="1" applyAlignment="1" applyProtection="1">
      <alignment horizontal="center" vertical="center" wrapText="1"/>
      <protection locked="0" hidden="1"/>
    </xf>
    <xf numFmtId="176" fontId="2" fillId="0" borderId="11" xfId="0" applyNumberFormat="1" applyFont="1" applyBorder="1" applyAlignment="1" applyProtection="1">
      <alignment horizontal="center" vertical="center" wrapText="1"/>
      <protection locked="0" hidden="1"/>
    </xf>
    <xf numFmtId="176" fontId="3" fillId="0" borderId="8" xfId="0" applyNumberFormat="1" applyFont="1" applyBorder="1" applyAlignment="1" applyProtection="1">
      <alignment horizontal="center" vertical="center"/>
      <protection locked="0" hidden="1"/>
    </xf>
    <xf numFmtId="176" fontId="3" fillId="0" borderId="9" xfId="0" applyNumberFormat="1" applyFont="1" applyBorder="1" applyAlignment="1" applyProtection="1">
      <alignment horizontal="center" vertical="center"/>
      <protection locked="0" hidden="1"/>
    </xf>
    <xf numFmtId="176" fontId="3" fillId="0" borderId="11" xfId="0" applyNumberFormat="1" applyFont="1" applyBorder="1" applyAlignment="1" applyProtection="1">
      <alignment horizontal="center" vertical="center" wrapText="1"/>
      <protection locked="0" hidden="1"/>
    </xf>
    <xf numFmtId="176" fontId="24" fillId="2" borderId="1" xfId="4" applyNumberFormat="1" applyFill="1" applyBorder="1" applyAlignment="1" applyProtection="1">
      <alignment horizontal="center" vertical="center"/>
      <protection locked="0" hidden="1"/>
    </xf>
    <xf numFmtId="0" fontId="3" fillId="0" borderId="0" xfId="0" applyFont="1" applyFill="1" applyAlignment="1" applyProtection="1">
      <alignment horizontal="center" vertical="center"/>
      <protection locked="0" hidden="1"/>
    </xf>
    <xf numFmtId="0" fontId="3" fillId="0" borderId="0" xfId="0" applyFont="1" applyAlignment="1" applyProtection="1">
      <alignment horizontal="left" vertical="center"/>
      <protection locked="0" hidden="1"/>
    </xf>
    <xf numFmtId="177" fontId="3" fillId="0" borderId="0" xfId="0" applyNumberFormat="1" applyFont="1" applyFill="1" applyAlignment="1" applyProtection="1">
      <alignment horizontal="center" vertical="center"/>
      <protection locked="0" hidden="1"/>
    </xf>
  </cellXfs>
  <cellStyles count="5">
    <cellStyle name="パーセント 2" xfId="2" xr:uid="{00000000-0005-0000-0000-000000000000}"/>
    <cellStyle name="ハイパーリンク" xfId="4" builtinId="8"/>
    <cellStyle name="標準" xfId="0" builtinId="0"/>
    <cellStyle name="標準 2"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2574</xdr:colOff>
      <xdr:row>62</xdr:row>
      <xdr:rowOff>2574</xdr:rowOff>
    </xdr:from>
    <xdr:to>
      <xdr:col>6</xdr:col>
      <xdr:colOff>2381</xdr:colOff>
      <xdr:row>66</xdr:row>
      <xdr:rowOff>0</xdr:rowOff>
    </xdr:to>
    <xdr:cxnSp macro="">
      <xdr:nvCxnSpPr>
        <xdr:cNvPr id="3" name="直線コネクタ 2">
          <a:extLst>
            <a:ext uri="{FF2B5EF4-FFF2-40B4-BE49-F238E27FC236}">
              <a16:creationId xmlns:a16="http://schemas.microsoft.com/office/drawing/2014/main" id="{02CC7FDB-09DB-4B44-B806-65D136195C77}"/>
            </a:ext>
          </a:extLst>
        </xdr:cNvPr>
        <xdr:cNvCxnSpPr/>
      </xdr:nvCxnSpPr>
      <xdr:spPr>
        <a:xfrm>
          <a:off x="231174" y="745524"/>
          <a:ext cx="2190557" cy="82610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1:Q55"/>
  <sheetViews>
    <sheetView tabSelected="1" zoomScaleNormal="100" workbookViewId="0">
      <selection activeCell="C11" sqref="C11:G13"/>
    </sheetView>
  </sheetViews>
  <sheetFormatPr defaultRowHeight="13.5"/>
  <cols>
    <col min="1" max="2" width="9.375" customWidth="1"/>
    <col min="3" max="3" width="11.625" bestFit="1" customWidth="1"/>
    <col min="4" max="7" width="9.875" customWidth="1"/>
    <col min="8" max="9" width="9.375" customWidth="1"/>
  </cols>
  <sheetData>
    <row r="11" spans="2:8">
      <c r="C11" s="284" t="s">
        <v>603</v>
      </c>
      <c r="D11" s="284"/>
      <c r="E11" s="284"/>
      <c r="F11" s="284"/>
      <c r="G11" s="284"/>
      <c r="H11" s="11"/>
    </row>
    <row r="12" spans="2:8">
      <c r="B12" s="11"/>
      <c r="C12" s="284"/>
      <c r="D12" s="284"/>
      <c r="E12" s="284"/>
      <c r="F12" s="284"/>
      <c r="G12" s="284"/>
      <c r="H12" s="11"/>
    </row>
    <row r="13" spans="2:8">
      <c r="C13" s="284"/>
      <c r="D13" s="284"/>
      <c r="E13" s="284"/>
      <c r="F13" s="284"/>
      <c r="G13" s="284"/>
    </row>
    <row r="17" spans="3:7">
      <c r="C17" s="285" t="s">
        <v>247</v>
      </c>
      <c r="D17" s="286"/>
      <c r="E17" s="286"/>
      <c r="F17" s="286"/>
      <c r="G17" s="286"/>
    </row>
    <row r="18" spans="3:7">
      <c r="C18" s="286"/>
      <c r="D18" s="286"/>
      <c r="E18" s="286"/>
      <c r="F18" s="286"/>
      <c r="G18" s="286"/>
    </row>
    <row r="24" spans="3:7">
      <c r="C24" s="287" t="s">
        <v>599</v>
      </c>
      <c r="D24" s="284"/>
      <c r="E24" s="284"/>
      <c r="F24" s="284"/>
      <c r="G24" s="284"/>
    </row>
    <row r="25" spans="3:7">
      <c r="C25" s="284"/>
      <c r="D25" s="284"/>
      <c r="E25" s="284"/>
      <c r="F25" s="284"/>
      <c r="G25" s="284"/>
    </row>
    <row r="46" spans="3:7">
      <c r="C46" s="5" t="s">
        <v>126</v>
      </c>
      <c r="D46" s="284" t="s">
        <v>285</v>
      </c>
      <c r="E46" s="284"/>
      <c r="F46" s="284"/>
      <c r="G46" s="284"/>
    </row>
    <row r="47" spans="3:7">
      <c r="C47" s="5"/>
    </row>
    <row r="48" spans="3:7">
      <c r="C48" s="5" t="s">
        <v>125</v>
      </c>
      <c r="D48" s="284" t="s">
        <v>286</v>
      </c>
      <c r="E48" s="284"/>
      <c r="F48" s="284"/>
      <c r="G48" s="284"/>
    </row>
    <row r="49" spans="3:17">
      <c r="C49" s="5"/>
    </row>
    <row r="50" spans="3:17">
      <c r="C50" s="5" t="s">
        <v>127</v>
      </c>
      <c r="D50" s="284" t="s">
        <v>287</v>
      </c>
      <c r="E50" s="284"/>
      <c r="F50" s="284"/>
      <c r="G50" s="284"/>
      <c r="H50" s="1"/>
      <c r="I50" s="1"/>
      <c r="J50" s="1"/>
      <c r="K50" s="1"/>
      <c r="L50" s="1"/>
      <c r="M50" s="1"/>
      <c r="N50" s="1"/>
      <c r="O50" s="1"/>
      <c r="P50" s="1"/>
      <c r="Q50" s="1"/>
    </row>
    <row r="51" spans="3:17" ht="14.25">
      <c r="C51" s="7"/>
      <c r="E51" s="5"/>
      <c r="F51" s="5"/>
      <c r="G51" s="5"/>
      <c r="H51" s="5"/>
      <c r="I51" s="5"/>
      <c r="J51" s="5"/>
      <c r="K51" s="5"/>
      <c r="L51" s="5"/>
      <c r="M51" s="5"/>
      <c r="N51" s="5"/>
      <c r="O51" s="5"/>
      <c r="P51" s="5"/>
      <c r="Q51" s="5"/>
    </row>
    <row r="52" spans="3:17" ht="14.25">
      <c r="C52" s="7"/>
      <c r="E52" s="5"/>
      <c r="F52" s="1"/>
      <c r="G52" s="1"/>
      <c r="H52" s="1"/>
      <c r="I52" s="1"/>
      <c r="J52" s="1"/>
      <c r="K52" s="1"/>
      <c r="L52" s="1"/>
      <c r="M52" s="1"/>
      <c r="N52" s="1"/>
      <c r="O52" s="1"/>
      <c r="P52" s="1"/>
      <c r="Q52" s="1"/>
    </row>
    <row r="53" spans="3:17" ht="14.25">
      <c r="C53" s="7"/>
      <c r="E53" s="5"/>
      <c r="F53" s="5"/>
      <c r="G53" s="5"/>
      <c r="H53" s="5"/>
      <c r="I53" s="5"/>
      <c r="J53" s="5"/>
      <c r="K53" s="5"/>
      <c r="L53" s="5"/>
      <c r="M53" s="5"/>
      <c r="N53" s="5"/>
      <c r="O53" s="5"/>
      <c r="P53" s="5"/>
      <c r="Q53" s="5"/>
    </row>
    <row r="54" spans="3:17" ht="14.25">
      <c r="C54" s="7"/>
      <c r="E54" s="5"/>
      <c r="F54" s="1"/>
      <c r="G54" s="1"/>
      <c r="H54" s="1"/>
      <c r="I54" s="1"/>
      <c r="J54" s="1"/>
      <c r="K54" s="1"/>
      <c r="L54" s="1"/>
      <c r="M54" s="1"/>
      <c r="N54" s="1"/>
      <c r="O54" s="1"/>
      <c r="P54" s="1"/>
      <c r="Q54" s="1"/>
    </row>
    <row r="55" spans="3:17" ht="14.25">
      <c r="C55" s="7"/>
      <c r="D55" s="5"/>
      <c r="E55" s="5"/>
      <c r="F55" s="5"/>
      <c r="G55" s="5"/>
      <c r="H55" s="5"/>
      <c r="I55" s="5"/>
      <c r="J55" s="5"/>
      <c r="K55" s="5"/>
      <c r="L55" s="5"/>
      <c r="M55" s="5"/>
      <c r="N55" s="5"/>
      <c r="O55" s="5"/>
      <c r="P55" s="5"/>
      <c r="Q55" s="5"/>
    </row>
  </sheetData>
  <sheetProtection insertRows="0" selectLockedCells="1"/>
  <mergeCells count="6">
    <mergeCell ref="D50:G50"/>
    <mergeCell ref="C11:G13"/>
    <mergeCell ref="C17:G18"/>
    <mergeCell ref="C24:G25"/>
    <mergeCell ref="D46:G46"/>
    <mergeCell ref="D48:G48"/>
  </mergeCells>
  <phoneticPr fontId="1"/>
  <printOptions horizontalCentered="1"/>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55848-FF36-4341-89E9-F350CCBAC8D9}">
  <dimension ref="B3:H24"/>
  <sheetViews>
    <sheetView workbookViewId="0">
      <selection activeCell="J6" sqref="J6"/>
    </sheetView>
  </sheetViews>
  <sheetFormatPr defaultRowHeight="13.5"/>
  <cols>
    <col min="2" max="2" width="22.75" bestFit="1" customWidth="1"/>
    <col min="3" max="4" width="5.5" bestFit="1" customWidth="1"/>
    <col min="5" max="5" width="31.625" bestFit="1" customWidth="1"/>
  </cols>
  <sheetData>
    <row r="3" spans="2:8">
      <c r="G3" s="5"/>
      <c r="H3" s="5"/>
    </row>
    <row r="4" spans="2:8">
      <c r="B4" s="5" t="s">
        <v>333</v>
      </c>
      <c r="C4" s="5">
        <v>0.4</v>
      </c>
      <c r="D4" s="5">
        <v>0.9</v>
      </c>
      <c r="E4" s="5" t="s">
        <v>511</v>
      </c>
      <c r="G4" s="5" t="s">
        <v>390</v>
      </c>
      <c r="H4" s="5">
        <v>1</v>
      </c>
    </row>
    <row r="5" spans="2:8">
      <c r="B5" s="5" t="s">
        <v>508</v>
      </c>
      <c r="C5" s="5">
        <v>0.08</v>
      </c>
      <c r="D5" s="5">
        <v>0.19</v>
      </c>
      <c r="E5" s="5" t="s">
        <v>513</v>
      </c>
      <c r="G5" s="5" t="s">
        <v>339</v>
      </c>
      <c r="H5" s="5">
        <v>2</v>
      </c>
    </row>
    <row r="6" spans="2:8">
      <c r="B6" s="5" t="s">
        <v>575</v>
      </c>
      <c r="C6" s="5">
        <v>4.67</v>
      </c>
      <c r="D6" s="5">
        <v>4.67</v>
      </c>
      <c r="E6" s="5" t="s">
        <v>512</v>
      </c>
      <c r="G6" s="5"/>
      <c r="H6" s="5">
        <v>3</v>
      </c>
    </row>
    <row r="7" spans="2:8">
      <c r="B7" s="5" t="s">
        <v>509</v>
      </c>
      <c r="C7" s="5">
        <v>0.69</v>
      </c>
      <c r="D7" s="5">
        <v>1.28</v>
      </c>
      <c r="E7" s="5" t="s">
        <v>512</v>
      </c>
      <c r="G7" s="5"/>
      <c r="H7" s="5">
        <v>4</v>
      </c>
    </row>
    <row r="8" spans="2:8">
      <c r="B8" s="5" t="s">
        <v>576</v>
      </c>
      <c r="C8" s="5">
        <v>0.15</v>
      </c>
      <c r="D8" s="5">
        <v>0.47</v>
      </c>
      <c r="E8" s="5" t="s">
        <v>520</v>
      </c>
      <c r="G8" s="5"/>
      <c r="H8" s="5">
        <v>5</v>
      </c>
    </row>
    <row r="9" spans="2:8">
      <c r="B9" s="5" t="s">
        <v>577</v>
      </c>
      <c r="C9" s="5">
        <v>2.27</v>
      </c>
      <c r="D9" s="5">
        <v>5.08</v>
      </c>
      <c r="E9" s="5" t="s">
        <v>514</v>
      </c>
      <c r="G9" s="5"/>
      <c r="H9" s="5">
        <v>6</v>
      </c>
    </row>
    <row r="10" spans="2:8">
      <c r="B10" s="5" t="s">
        <v>578</v>
      </c>
      <c r="C10" s="5">
        <v>0.51</v>
      </c>
      <c r="D10" s="5">
        <v>1.54</v>
      </c>
      <c r="E10" s="5" t="s">
        <v>514</v>
      </c>
      <c r="G10" s="5"/>
      <c r="H10" s="5">
        <v>7</v>
      </c>
    </row>
    <row r="11" spans="2:8">
      <c r="B11" s="5" t="s">
        <v>579</v>
      </c>
      <c r="C11" s="5">
        <v>0.52</v>
      </c>
      <c r="D11" s="5">
        <v>1.3</v>
      </c>
      <c r="E11" s="5" t="s">
        <v>515</v>
      </c>
      <c r="G11" s="5"/>
      <c r="H11" s="5">
        <v>8</v>
      </c>
    </row>
    <row r="12" spans="2:8">
      <c r="B12" s="5" t="s">
        <v>580</v>
      </c>
      <c r="C12" s="5">
        <v>0.12</v>
      </c>
      <c r="D12" s="5">
        <v>0.39</v>
      </c>
      <c r="E12" s="5" t="s">
        <v>515</v>
      </c>
      <c r="G12" s="5"/>
      <c r="H12" s="5">
        <v>9</v>
      </c>
    </row>
    <row r="13" spans="2:8">
      <c r="B13" s="5" t="s">
        <v>581</v>
      </c>
      <c r="C13" s="5">
        <v>2.11</v>
      </c>
      <c r="D13" s="5">
        <v>7.7</v>
      </c>
      <c r="E13" s="5" t="s">
        <v>515</v>
      </c>
      <c r="G13" s="5"/>
      <c r="H13" s="5">
        <v>10</v>
      </c>
    </row>
    <row r="14" spans="2:8">
      <c r="B14" s="5" t="s">
        <v>582</v>
      </c>
      <c r="C14" s="5">
        <v>0.47</v>
      </c>
      <c r="D14" s="5">
        <v>2.2799999999999998</v>
      </c>
      <c r="E14" s="5" t="s">
        <v>515</v>
      </c>
      <c r="G14" s="5"/>
      <c r="H14" s="5">
        <v>11</v>
      </c>
    </row>
    <row r="15" spans="2:8">
      <c r="B15" s="5" t="s">
        <v>583</v>
      </c>
      <c r="C15" s="5">
        <v>1.95</v>
      </c>
      <c r="D15" s="5">
        <v>4.28</v>
      </c>
      <c r="E15" s="5" t="s">
        <v>516</v>
      </c>
      <c r="G15" s="5"/>
      <c r="H15" s="5">
        <v>12</v>
      </c>
    </row>
    <row r="16" spans="2:8">
      <c r="B16" s="5" t="s">
        <v>584</v>
      </c>
      <c r="C16" s="5">
        <v>0.85</v>
      </c>
      <c r="D16" s="5">
        <v>2.04</v>
      </c>
      <c r="E16" s="5" t="s">
        <v>517</v>
      </c>
      <c r="G16" s="5"/>
      <c r="H16" s="5">
        <v>13</v>
      </c>
    </row>
    <row r="17" spans="2:8">
      <c r="B17" s="5" t="s">
        <v>585</v>
      </c>
      <c r="C17" s="5">
        <v>0.95</v>
      </c>
      <c r="D17" s="5">
        <v>1.3</v>
      </c>
      <c r="E17" s="5" t="s">
        <v>516</v>
      </c>
      <c r="G17" s="13"/>
      <c r="H17" s="13">
        <v>14</v>
      </c>
    </row>
    <row r="18" spans="2:8">
      <c r="B18" s="5" t="s">
        <v>586</v>
      </c>
      <c r="C18" s="5">
        <v>0.43</v>
      </c>
      <c r="D18" s="5">
        <v>0.43</v>
      </c>
      <c r="E18" s="5" t="s">
        <v>517</v>
      </c>
      <c r="G18" s="4"/>
      <c r="H18" s="4">
        <v>15</v>
      </c>
    </row>
    <row r="19" spans="2:8">
      <c r="B19" s="5" t="s">
        <v>587</v>
      </c>
      <c r="C19" s="5">
        <v>0.84</v>
      </c>
      <c r="D19" s="5">
        <v>3.96</v>
      </c>
      <c r="E19" s="5" t="s">
        <v>519</v>
      </c>
      <c r="G19" s="13"/>
      <c r="H19" s="13">
        <v>16</v>
      </c>
    </row>
    <row r="20" spans="2:8">
      <c r="B20" s="5" t="s">
        <v>510</v>
      </c>
      <c r="C20" s="5">
        <v>1.48</v>
      </c>
      <c r="D20" s="5">
        <v>6.97</v>
      </c>
      <c r="E20" s="5" t="s">
        <v>518</v>
      </c>
      <c r="G20" s="13"/>
      <c r="H20" s="13">
        <v>17</v>
      </c>
    </row>
    <row r="21" spans="2:8">
      <c r="B21" s="5" t="s">
        <v>588</v>
      </c>
      <c r="C21" s="5">
        <v>0.89</v>
      </c>
      <c r="D21" s="5">
        <v>2.64</v>
      </c>
      <c r="E21" s="5" t="s">
        <v>589</v>
      </c>
      <c r="G21" s="5"/>
      <c r="H21" s="5">
        <v>18</v>
      </c>
    </row>
    <row r="22" spans="2:8">
      <c r="B22" s="5" t="s">
        <v>590</v>
      </c>
      <c r="C22" s="5">
        <v>0.26</v>
      </c>
      <c r="D22" s="5">
        <v>1.19</v>
      </c>
      <c r="E22" s="5" t="s">
        <v>516</v>
      </c>
      <c r="G22" s="5"/>
      <c r="H22" s="5">
        <v>19</v>
      </c>
    </row>
    <row r="23" spans="2:8">
      <c r="G23" s="5"/>
      <c r="H23" s="5">
        <v>20</v>
      </c>
    </row>
    <row r="24" spans="2:8">
      <c r="G24" s="5"/>
      <c r="H24" s="5"/>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34"/>
  <sheetViews>
    <sheetView workbookViewId="0">
      <selection activeCell="B2" sqref="B2:F3"/>
    </sheetView>
  </sheetViews>
  <sheetFormatPr defaultColWidth="9" defaultRowHeight="21.95" customHeight="1"/>
  <cols>
    <col min="1" max="1" width="4.25" style="5" customWidth="1"/>
    <col min="2" max="2" width="27.75" style="5" customWidth="1"/>
    <col min="3" max="3" width="5.375" style="3" customWidth="1"/>
    <col min="4" max="4" width="18.125" style="5" customWidth="1"/>
    <col min="5" max="5" width="17.125" style="5" customWidth="1"/>
    <col min="6" max="6" width="11.625" style="2" bestFit="1" customWidth="1"/>
    <col min="7" max="7" width="4.125" style="5" customWidth="1"/>
    <col min="8" max="16384" width="9" style="5"/>
  </cols>
  <sheetData>
    <row r="2" spans="2:6" ht="21.95" customHeight="1">
      <c r="B2" s="288" t="s">
        <v>73</v>
      </c>
      <c r="C2" s="288"/>
      <c r="D2" s="288"/>
      <c r="E2" s="288"/>
      <c r="F2" s="288"/>
    </row>
    <row r="3" spans="2:6" ht="21.95" customHeight="1">
      <c r="B3" s="288"/>
      <c r="C3" s="288"/>
      <c r="D3" s="288"/>
      <c r="E3" s="288"/>
      <c r="F3" s="288"/>
    </row>
    <row r="4" spans="2:6" ht="21.95" customHeight="1">
      <c r="B4" s="10"/>
      <c r="C4" s="9"/>
      <c r="D4" s="10"/>
      <c r="E4" s="10"/>
      <c r="F4" s="8"/>
    </row>
    <row r="5" spans="2:6" ht="21.95" customHeight="1">
      <c r="B5" s="5" t="s">
        <v>262</v>
      </c>
      <c r="C5" s="289"/>
      <c r="D5" s="289"/>
      <c r="E5" s="12"/>
      <c r="F5"/>
    </row>
    <row r="6" spans="2:6" ht="21.95" customHeight="1">
      <c r="C6" s="3">
        <v>1.1000000000000001</v>
      </c>
      <c r="D6" s="5" t="s">
        <v>111</v>
      </c>
      <c r="F6"/>
    </row>
    <row r="7" spans="2:6" ht="21.95" customHeight="1">
      <c r="C7" s="3">
        <v>1.2</v>
      </c>
      <c r="D7" s="5" t="s">
        <v>128</v>
      </c>
      <c r="F7"/>
    </row>
    <row r="8" spans="2:6" ht="21.95" customHeight="1">
      <c r="C8" s="3">
        <v>1.3</v>
      </c>
      <c r="D8" s="5" t="s">
        <v>288</v>
      </c>
      <c r="F8"/>
    </row>
    <row r="9" spans="2:6" ht="21.95" customHeight="1">
      <c r="B9" s="6"/>
      <c r="C9" s="3">
        <v>1.4</v>
      </c>
      <c r="D9" s="5" t="s">
        <v>42</v>
      </c>
      <c r="F9"/>
    </row>
    <row r="10" spans="2:6" ht="21.95" customHeight="1">
      <c r="B10" s="6"/>
      <c r="C10" s="3">
        <v>1.5</v>
      </c>
      <c r="D10" s="5" t="s">
        <v>349</v>
      </c>
      <c r="F10"/>
    </row>
    <row r="11" spans="2:6" ht="21.95" customHeight="1">
      <c r="C11" s="3">
        <v>1.6</v>
      </c>
      <c r="D11" s="5" t="s">
        <v>153</v>
      </c>
      <c r="F11"/>
    </row>
    <row r="12" spans="2:6" ht="21.95" customHeight="1">
      <c r="B12" s="6"/>
      <c r="C12" s="3" t="s">
        <v>263</v>
      </c>
      <c r="D12" s="5" t="s">
        <v>216</v>
      </c>
      <c r="F12"/>
    </row>
    <row r="13" spans="2:6" ht="21.95" customHeight="1">
      <c r="B13" s="6"/>
      <c r="C13" s="3" t="s">
        <v>264</v>
      </c>
      <c r="D13" s="5" t="s">
        <v>278</v>
      </c>
      <c r="F13"/>
    </row>
    <row r="14" spans="2:6" ht="21.95" customHeight="1">
      <c r="B14" s="6"/>
      <c r="C14" s="3" t="s">
        <v>265</v>
      </c>
      <c r="D14" s="5" t="s">
        <v>266</v>
      </c>
      <c r="F14"/>
    </row>
    <row r="15" spans="2:6" ht="21.95" customHeight="1">
      <c r="B15" s="6"/>
      <c r="F15"/>
    </row>
    <row r="16" spans="2:6" ht="21.95" customHeight="1">
      <c r="B16" s="5" t="s">
        <v>276</v>
      </c>
      <c r="F16"/>
    </row>
    <row r="17" spans="2:6" ht="21.95" customHeight="1">
      <c r="C17" s="3" t="s">
        <v>268</v>
      </c>
      <c r="D17" s="5" t="s">
        <v>350</v>
      </c>
      <c r="F17"/>
    </row>
    <row r="18" spans="2:6" ht="21.95" customHeight="1">
      <c r="C18" s="3" t="s">
        <v>269</v>
      </c>
      <c r="D18" s="5" t="s">
        <v>267</v>
      </c>
      <c r="F18"/>
    </row>
    <row r="19" spans="2:6" ht="21.95" customHeight="1">
      <c r="B19" s="6"/>
      <c r="C19" s="3" t="s">
        <v>270</v>
      </c>
      <c r="D19" s="5" t="s">
        <v>258</v>
      </c>
      <c r="F19"/>
    </row>
    <row r="20" spans="2:6" ht="21.95" customHeight="1">
      <c r="B20" s="6"/>
      <c r="C20" s="3" t="s">
        <v>536</v>
      </c>
      <c r="D20" s="5" t="s">
        <v>257</v>
      </c>
      <c r="F20"/>
    </row>
    <row r="21" spans="2:6" ht="21.95" customHeight="1">
      <c r="B21" s="6"/>
      <c r="C21" s="3" t="s">
        <v>537</v>
      </c>
      <c r="D21" s="5" t="s">
        <v>289</v>
      </c>
      <c r="F21"/>
    </row>
    <row r="22" spans="2:6" ht="21.95" customHeight="1">
      <c r="B22" s="6"/>
      <c r="F22"/>
    </row>
    <row r="23" spans="2:6" ht="21.95" customHeight="1">
      <c r="B23" s="5" t="s">
        <v>279</v>
      </c>
      <c r="F23"/>
    </row>
    <row r="24" spans="2:6" ht="21.95" customHeight="1">
      <c r="C24" s="3" t="s">
        <v>271</v>
      </c>
      <c r="D24" s="5" t="s">
        <v>284</v>
      </c>
      <c r="F24"/>
    </row>
    <row r="25" spans="2:6" ht="21.95" customHeight="1">
      <c r="B25" s="6"/>
      <c r="C25" s="3" t="s">
        <v>272</v>
      </c>
      <c r="D25" s="5" t="s">
        <v>219</v>
      </c>
      <c r="F25"/>
    </row>
    <row r="26" spans="2:6" ht="21.95" customHeight="1">
      <c r="B26" s="6"/>
      <c r="C26" s="3" t="s">
        <v>273</v>
      </c>
      <c r="D26" s="5" t="s">
        <v>283</v>
      </c>
      <c r="F26"/>
    </row>
    <row r="27" spans="2:6" ht="21.95" customHeight="1">
      <c r="B27" s="6"/>
      <c r="C27" s="3" t="s">
        <v>274</v>
      </c>
      <c r="D27" s="5" t="s">
        <v>282</v>
      </c>
      <c r="F27"/>
    </row>
    <row r="28" spans="2:6" ht="21.95" customHeight="1">
      <c r="B28" s="6"/>
      <c r="C28" s="3" t="s">
        <v>275</v>
      </c>
      <c r="D28" s="5" t="s">
        <v>281</v>
      </c>
      <c r="F28"/>
    </row>
    <row r="29" spans="2:6" ht="21.95" customHeight="1">
      <c r="F29"/>
    </row>
    <row r="30" spans="2:6" ht="21.95" customHeight="1">
      <c r="B30" s="5" t="s">
        <v>277</v>
      </c>
      <c r="F30"/>
    </row>
    <row r="31" spans="2:6" ht="21.95" customHeight="1">
      <c r="C31" s="3" t="s">
        <v>217</v>
      </c>
      <c r="D31" s="5" t="s">
        <v>302</v>
      </c>
      <c r="F31"/>
    </row>
    <row r="32" spans="2:6" ht="21.95" customHeight="1">
      <c r="B32" s="6"/>
      <c r="C32" s="3" t="s">
        <v>218</v>
      </c>
      <c r="D32" s="5" t="s">
        <v>280</v>
      </c>
      <c r="F32"/>
    </row>
    <row r="33" spans="3:6" ht="21.95" customHeight="1">
      <c r="C33" s="3" t="s">
        <v>301</v>
      </c>
      <c r="D33" s="5" t="s">
        <v>74</v>
      </c>
      <c r="F33"/>
    </row>
    <row r="34" spans="3:6" ht="21.95" customHeight="1">
      <c r="F34"/>
    </row>
  </sheetData>
  <sheetProtection selectLockedCells="1"/>
  <mergeCells count="2">
    <mergeCell ref="B2:F3"/>
    <mergeCell ref="C5:D5"/>
  </mergeCells>
  <phoneticPr fontId="1"/>
  <printOptions horizontalCentered="1"/>
  <pageMargins left="0.70866141732283472" right="0.70866141732283472" top="0.55118110236220474" bottom="0.35433070866141736"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A168"/>
  <sheetViews>
    <sheetView zoomScale="98" zoomScaleNormal="98" workbookViewId="0">
      <selection activeCell="E2" sqref="E2"/>
    </sheetView>
  </sheetViews>
  <sheetFormatPr defaultColWidth="9" defaultRowHeight="20.100000000000001" customHeight="1"/>
  <cols>
    <col min="1" max="1" width="0.25" style="44" customWidth="1"/>
    <col min="2" max="2" width="2.75" style="44" customWidth="1"/>
    <col min="3" max="3" width="4.625" style="46" customWidth="1"/>
    <col min="4" max="4" width="5.125" style="46" customWidth="1"/>
    <col min="5" max="5" width="9.75" style="44" bestFit="1" customWidth="1"/>
    <col min="6" max="9" width="4.625" style="44" customWidth="1"/>
    <col min="10" max="10" width="8.625" style="44" customWidth="1"/>
    <col min="11" max="12" width="4.625" style="44" customWidth="1"/>
    <col min="13" max="13" width="8.625" style="44" customWidth="1"/>
    <col min="14" max="14" width="2.375" style="44" bestFit="1" customWidth="1"/>
    <col min="15" max="15" width="5.375" style="44" customWidth="1"/>
    <col min="16" max="16" width="2.375" style="44" bestFit="1" customWidth="1"/>
    <col min="17" max="17" width="6.25" style="44" customWidth="1"/>
    <col min="18" max="18" width="4" style="44" customWidth="1"/>
    <col min="19" max="19" width="0.375" style="44" customWidth="1"/>
    <col min="20" max="20" width="10.5" style="44" bestFit="1" customWidth="1"/>
    <col min="21" max="22" width="9" style="44"/>
    <col min="23" max="23" width="9" style="44" customWidth="1"/>
    <col min="24" max="24" width="13.75" style="44" customWidth="1"/>
    <col min="25" max="25" width="8.25" style="44" customWidth="1"/>
    <col min="26" max="26" width="5.5" style="44" customWidth="1"/>
    <col min="27" max="27" width="31.625" style="44" customWidth="1"/>
    <col min="28" max="28" width="9" style="44" customWidth="1"/>
    <col min="29" max="16384" width="9" style="44"/>
  </cols>
  <sheetData>
    <row r="2" spans="2:18" ht="20.100000000000001" customHeight="1">
      <c r="B2" s="14" t="s">
        <v>351</v>
      </c>
      <c r="C2" s="173"/>
      <c r="D2" s="173"/>
    </row>
    <row r="3" spans="2:18" ht="20.100000000000001" customHeight="1">
      <c r="B3" s="173"/>
    </row>
    <row r="4" spans="2:18" ht="20.100000000000001" customHeight="1">
      <c r="B4" s="46" t="s">
        <v>362</v>
      </c>
      <c r="E4" s="46"/>
    </row>
    <row r="6" spans="2:18" ht="20.100000000000001" customHeight="1">
      <c r="E6" s="44" t="s">
        <v>112</v>
      </c>
      <c r="G6" s="313" t="str">
        <f>'表 '!C11</f>
        <v>物件名</v>
      </c>
      <c r="H6" s="313"/>
      <c r="I6" s="313"/>
      <c r="J6" s="313"/>
      <c r="K6" s="313"/>
      <c r="L6" s="313"/>
      <c r="M6" s="313"/>
      <c r="N6" s="313"/>
      <c r="O6" s="313"/>
      <c r="P6" s="313"/>
      <c r="Q6" s="313"/>
      <c r="R6" s="313"/>
    </row>
    <row r="8" spans="2:18" ht="20.100000000000001" customHeight="1">
      <c r="E8" s="44" t="s">
        <v>113</v>
      </c>
      <c r="G8" s="313" t="s">
        <v>248</v>
      </c>
      <c r="H8" s="313"/>
      <c r="I8" s="313"/>
      <c r="J8" s="313"/>
      <c r="K8" s="313"/>
      <c r="L8" s="313"/>
      <c r="M8" s="313"/>
      <c r="N8" s="313"/>
      <c r="O8" s="313"/>
      <c r="P8" s="313"/>
      <c r="Q8" s="313"/>
      <c r="R8" s="313"/>
    </row>
    <row r="10" spans="2:18" ht="20.100000000000001" customHeight="1">
      <c r="E10" s="44" t="s">
        <v>114</v>
      </c>
      <c r="G10" s="313" t="s">
        <v>249</v>
      </c>
      <c r="H10" s="313"/>
      <c r="I10" s="313"/>
      <c r="J10" s="313"/>
      <c r="K10" s="313"/>
      <c r="L10" s="313"/>
      <c r="M10" s="313"/>
      <c r="N10" s="313"/>
      <c r="O10" s="313"/>
      <c r="P10" s="313"/>
      <c r="Q10" s="313"/>
      <c r="R10" s="313"/>
    </row>
    <row r="11" spans="2:18" ht="20.100000000000001" customHeight="1">
      <c r="L11" s="31"/>
      <c r="Q11" s="31"/>
    </row>
    <row r="12" spans="2:18" ht="20.100000000000001" customHeight="1">
      <c r="E12" s="44" t="s">
        <v>115</v>
      </c>
      <c r="G12" s="305" t="s">
        <v>116</v>
      </c>
      <c r="H12" s="305"/>
      <c r="I12" s="314">
        <v>0</v>
      </c>
      <c r="J12" s="314"/>
      <c r="K12" s="314"/>
      <c r="L12" s="31" t="s">
        <v>117</v>
      </c>
    </row>
    <row r="13" spans="2:18" ht="20.100000000000001" customHeight="1">
      <c r="G13" s="305" t="s">
        <v>118</v>
      </c>
      <c r="H13" s="305"/>
      <c r="I13" s="314">
        <v>0</v>
      </c>
      <c r="J13" s="314"/>
      <c r="K13" s="314"/>
      <c r="L13" s="31" t="s">
        <v>117</v>
      </c>
    </row>
    <row r="14" spans="2:18" ht="20.100000000000001" customHeight="1">
      <c r="F14" s="305" t="s">
        <v>121</v>
      </c>
      <c r="G14" s="305"/>
      <c r="H14" s="305"/>
      <c r="I14" s="315">
        <v>0</v>
      </c>
      <c r="J14" s="315"/>
      <c r="K14" s="315"/>
      <c r="L14" s="31" t="s">
        <v>120</v>
      </c>
    </row>
    <row r="15" spans="2:18" ht="20.100000000000001" customHeight="1">
      <c r="G15" s="305" t="s">
        <v>119</v>
      </c>
      <c r="H15" s="305"/>
      <c r="I15" s="315">
        <v>0</v>
      </c>
      <c r="J15" s="315"/>
      <c r="K15" s="315"/>
      <c r="L15" s="31" t="s">
        <v>120</v>
      </c>
    </row>
    <row r="16" spans="2:18" ht="20.100000000000001" customHeight="1">
      <c r="E16" s="305" t="s">
        <v>437</v>
      </c>
      <c r="F16" s="305"/>
      <c r="G16" s="305"/>
      <c r="H16" s="305"/>
      <c r="I16" s="306">
        <v>0</v>
      </c>
      <c r="J16" s="306"/>
      <c r="K16" s="306"/>
      <c r="L16" s="31" t="s">
        <v>120</v>
      </c>
      <c r="Q16" s="31"/>
    </row>
    <row r="17" spans="1:20" ht="20.100000000000001" customHeight="1">
      <c r="E17" s="305" t="s">
        <v>436</v>
      </c>
      <c r="F17" s="305"/>
      <c r="G17" s="305"/>
      <c r="H17" s="305"/>
      <c r="I17" s="306">
        <v>0</v>
      </c>
      <c r="J17" s="306"/>
      <c r="K17" s="306"/>
      <c r="L17" s="31" t="s">
        <v>120</v>
      </c>
    </row>
    <row r="18" spans="1:20" ht="20.100000000000001" customHeight="1">
      <c r="B18" s="46"/>
      <c r="E18" s="46"/>
      <c r="F18" s="305" t="s">
        <v>122</v>
      </c>
      <c r="G18" s="305"/>
      <c r="H18" s="305"/>
      <c r="I18" s="315">
        <v>0</v>
      </c>
      <c r="J18" s="315"/>
      <c r="K18" s="315"/>
      <c r="L18" s="31" t="s">
        <v>123</v>
      </c>
      <c r="N18" s="305"/>
      <c r="O18" s="305"/>
      <c r="P18" s="305"/>
      <c r="Q18" s="31"/>
    </row>
    <row r="19" spans="1:20" ht="20.100000000000001" customHeight="1">
      <c r="F19" s="305" t="s">
        <v>124</v>
      </c>
      <c r="G19" s="305"/>
      <c r="H19" s="305"/>
      <c r="I19" s="306">
        <v>0</v>
      </c>
      <c r="J19" s="306"/>
      <c r="K19" s="306"/>
      <c r="L19" s="31" t="s">
        <v>123</v>
      </c>
    </row>
    <row r="20" spans="1:20" ht="20.100000000000001" customHeight="1">
      <c r="G20" s="15"/>
      <c r="H20" s="15"/>
      <c r="I20" s="15"/>
      <c r="J20" s="15"/>
      <c r="K20" s="15"/>
      <c r="L20" s="15"/>
      <c r="M20" s="15"/>
      <c r="N20" s="15"/>
      <c r="O20" s="15"/>
      <c r="P20" s="15"/>
      <c r="Q20" s="15"/>
      <c r="R20" s="15"/>
    </row>
    <row r="22" spans="1:20" ht="20.100000000000001" customHeight="1">
      <c r="G22" s="15"/>
      <c r="H22" s="15"/>
      <c r="I22" s="15"/>
      <c r="J22" s="15"/>
      <c r="K22" s="15"/>
      <c r="L22" s="15"/>
      <c r="M22" s="15"/>
      <c r="N22" s="15"/>
      <c r="O22" s="15"/>
      <c r="P22" s="15"/>
      <c r="Q22" s="15"/>
      <c r="R22" s="15"/>
    </row>
    <row r="23" spans="1:20" ht="20.100000000000001" customHeight="1">
      <c r="G23" s="31"/>
      <c r="H23" s="31"/>
      <c r="I23" s="31"/>
      <c r="J23" s="31"/>
      <c r="K23" s="31"/>
      <c r="L23" s="31"/>
      <c r="M23" s="31"/>
      <c r="N23" s="31"/>
      <c r="O23" s="31"/>
      <c r="P23" s="31"/>
      <c r="Q23" s="31"/>
      <c r="R23" s="31"/>
    </row>
    <row r="24" spans="1:20" ht="20.100000000000001" customHeight="1">
      <c r="G24" s="15"/>
      <c r="H24" s="15"/>
      <c r="I24" s="15"/>
      <c r="J24" s="15"/>
      <c r="K24" s="15"/>
      <c r="L24" s="15"/>
      <c r="M24" s="15"/>
      <c r="N24" s="15"/>
      <c r="O24" s="15"/>
      <c r="P24" s="15"/>
      <c r="Q24" s="15"/>
      <c r="R24" s="15"/>
    </row>
    <row r="25" spans="1:20" ht="20.100000000000001" customHeight="1">
      <c r="G25" s="31"/>
      <c r="H25" s="31"/>
      <c r="I25" s="31"/>
      <c r="J25" s="31"/>
      <c r="K25" s="31"/>
      <c r="L25" s="31"/>
      <c r="M25" s="31"/>
      <c r="N25" s="31"/>
      <c r="O25" s="31"/>
      <c r="P25" s="31"/>
      <c r="Q25" s="31"/>
      <c r="R25" s="31"/>
    </row>
    <row r="26" spans="1:20" ht="20.100000000000001" customHeight="1">
      <c r="G26" s="15"/>
      <c r="H26" s="15"/>
      <c r="I26" s="15"/>
      <c r="J26" s="15"/>
      <c r="K26" s="15"/>
      <c r="L26" s="15"/>
      <c r="M26" s="15"/>
      <c r="N26" s="15"/>
      <c r="O26" s="15"/>
      <c r="P26" s="15"/>
      <c r="Q26" s="15"/>
      <c r="R26" s="15"/>
    </row>
    <row r="27" spans="1:20" ht="20.100000000000001" customHeight="1">
      <c r="G27" s="15"/>
      <c r="H27" s="15"/>
      <c r="I27" s="15"/>
      <c r="J27" s="15"/>
      <c r="K27" s="15"/>
      <c r="L27" s="15"/>
      <c r="M27" s="15"/>
      <c r="N27" s="15"/>
      <c r="O27" s="15"/>
      <c r="P27" s="15"/>
      <c r="Q27" s="15"/>
      <c r="R27" s="15"/>
    </row>
    <row r="29" spans="1:20" ht="20.100000000000001" customHeight="1">
      <c r="A29" s="61"/>
      <c r="B29" s="61"/>
      <c r="C29" s="61"/>
      <c r="D29" s="61"/>
      <c r="E29" s="61"/>
      <c r="F29" s="61"/>
      <c r="G29" s="61"/>
      <c r="H29" s="61"/>
      <c r="I29" s="61"/>
      <c r="J29" s="61"/>
      <c r="K29" s="61"/>
      <c r="L29" s="61"/>
      <c r="M29" s="61"/>
      <c r="N29" s="61"/>
      <c r="O29" s="61"/>
      <c r="P29" s="61"/>
      <c r="Q29" s="61"/>
      <c r="R29" s="61"/>
      <c r="S29" s="61"/>
      <c r="T29" s="61"/>
    </row>
    <row r="30" spans="1:20" ht="20.100000000000001" customHeight="1">
      <c r="A30" s="61"/>
      <c r="B30" s="61"/>
      <c r="C30" s="61"/>
      <c r="D30" s="61"/>
      <c r="E30" s="61"/>
      <c r="F30" s="61"/>
      <c r="G30" s="61"/>
      <c r="H30" s="61"/>
      <c r="I30" s="61"/>
      <c r="J30" s="61"/>
      <c r="K30" s="61"/>
      <c r="L30" s="61"/>
      <c r="M30" s="61"/>
      <c r="N30" s="61"/>
      <c r="O30" s="61"/>
      <c r="P30" s="61"/>
      <c r="Q30" s="61"/>
      <c r="R30" s="61"/>
      <c r="S30" s="61"/>
      <c r="T30" s="61"/>
    </row>
    <row r="31" spans="1:20" ht="20.100000000000001" customHeight="1">
      <c r="A31" s="61"/>
      <c r="B31" s="61"/>
      <c r="C31" s="61"/>
      <c r="D31" s="61"/>
      <c r="E31" s="61"/>
      <c r="F31" s="61"/>
      <c r="G31" s="61"/>
      <c r="H31" s="61"/>
      <c r="I31" s="61"/>
      <c r="J31" s="61"/>
      <c r="K31" s="61"/>
      <c r="L31" s="61"/>
      <c r="M31" s="61"/>
      <c r="N31" s="61"/>
      <c r="O31" s="61"/>
      <c r="P31" s="61"/>
      <c r="Q31" s="61"/>
      <c r="R31" s="61"/>
      <c r="S31" s="61"/>
      <c r="T31" s="61"/>
    </row>
    <row r="32" spans="1:20" ht="20.100000000000001" customHeight="1">
      <c r="A32" s="61"/>
      <c r="B32" s="61"/>
      <c r="C32" s="61"/>
      <c r="D32" s="61"/>
      <c r="E32" s="61"/>
      <c r="F32" s="61"/>
      <c r="G32" s="61"/>
      <c r="H32" s="61"/>
      <c r="I32" s="61"/>
      <c r="J32" s="61"/>
      <c r="K32" s="61"/>
      <c r="L32" s="61"/>
      <c r="M32" s="61"/>
      <c r="N32" s="61"/>
      <c r="O32" s="61"/>
      <c r="P32" s="61"/>
      <c r="Q32" s="61"/>
      <c r="R32" s="61"/>
      <c r="S32" s="61"/>
      <c r="T32" s="61"/>
    </row>
    <row r="33" spans="1:20" ht="20.100000000000001" customHeight="1">
      <c r="A33" s="61"/>
      <c r="B33" s="61"/>
      <c r="C33" s="61"/>
      <c r="D33" s="61"/>
      <c r="E33" s="61"/>
      <c r="F33" s="61"/>
      <c r="G33" s="61"/>
      <c r="H33" s="61"/>
      <c r="I33" s="61"/>
      <c r="J33" s="61"/>
      <c r="K33" s="61"/>
      <c r="L33" s="61"/>
      <c r="M33" s="61"/>
      <c r="N33" s="61"/>
      <c r="O33" s="61"/>
      <c r="P33" s="61"/>
      <c r="Q33" s="61"/>
      <c r="R33" s="61"/>
      <c r="S33" s="61"/>
      <c r="T33" s="61"/>
    </row>
    <row r="34" spans="1:20" ht="20.100000000000001" customHeight="1">
      <c r="A34" s="61"/>
      <c r="B34" s="61"/>
      <c r="C34" s="61"/>
      <c r="D34" s="61"/>
      <c r="E34" s="61"/>
      <c r="F34" s="61"/>
      <c r="G34" s="61"/>
      <c r="H34" s="61"/>
      <c r="I34" s="61"/>
      <c r="J34" s="61"/>
      <c r="K34" s="61"/>
      <c r="L34" s="61"/>
      <c r="M34" s="61"/>
      <c r="N34" s="61"/>
      <c r="O34" s="61"/>
      <c r="P34" s="61"/>
      <c r="Q34" s="61"/>
      <c r="R34" s="61"/>
      <c r="S34" s="61"/>
      <c r="T34" s="61"/>
    </row>
    <row r="35" spans="1:20" ht="20.100000000000001" customHeight="1">
      <c r="A35" s="61"/>
      <c r="B35" s="61"/>
      <c r="C35" s="61"/>
      <c r="D35" s="61"/>
      <c r="E35" s="61"/>
      <c r="F35" s="61"/>
      <c r="G35" s="61"/>
      <c r="H35" s="61"/>
      <c r="I35" s="61"/>
      <c r="J35" s="61"/>
      <c r="K35" s="61"/>
      <c r="L35" s="61"/>
      <c r="M35" s="61"/>
      <c r="N35" s="61"/>
      <c r="O35" s="61"/>
      <c r="P35" s="61"/>
      <c r="Q35" s="61"/>
      <c r="R35" s="61"/>
      <c r="S35" s="61"/>
      <c r="T35" s="61"/>
    </row>
    <row r="36" spans="1:20" ht="20.100000000000001" customHeight="1">
      <c r="A36" s="61"/>
      <c r="B36" s="61"/>
      <c r="C36" s="61"/>
      <c r="D36" s="61"/>
      <c r="E36" s="61"/>
      <c r="F36" s="61"/>
      <c r="G36" s="61"/>
      <c r="H36" s="61"/>
      <c r="I36" s="61"/>
      <c r="J36" s="61"/>
      <c r="K36" s="61"/>
      <c r="L36" s="61"/>
      <c r="M36" s="61"/>
      <c r="N36" s="61"/>
      <c r="O36" s="61"/>
      <c r="P36" s="61"/>
      <c r="Q36" s="61"/>
      <c r="R36" s="61"/>
      <c r="S36" s="61"/>
      <c r="T36" s="61"/>
    </row>
    <row r="37" spans="1:20" ht="20.100000000000001" customHeight="1">
      <c r="A37" s="61"/>
      <c r="B37" s="61"/>
      <c r="C37" s="61"/>
      <c r="D37" s="61"/>
      <c r="E37" s="61"/>
      <c r="F37" s="61"/>
      <c r="G37" s="61"/>
      <c r="H37" s="61"/>
      <c r="I37" s="61"/>
      <c r="J37" s="61"/>
      <c r="K37" s="61"/>
      <c r="L37" s="61"/>
      <c r="M37" s="61"/>
      <c r="N37" s="61"/>
      <c r="O37" s="61"/>
      <c r="P37" s="61"/>
      <c r="Q37" s="61"/>
      <c r="R37" s="61"/>
      <c r="S37" s="61"/>
      <c r="T37" s="61"/>
    </row>
    <row r="38" spans="1:20" ht="20.100000000000001" customHeight="1">
      <c r="A38" s="61"/>
      <c r="B38" s="61"/>
      <c r="C38" s="61"/>
      <c r="D38" s="61"/>
      <c r="E38" s="61"/>
      <c r="F38" s="61"/>
      <c r="G38" s="61"/>
      <c r="H38" s="61"/>
      <c r="I38" s="61"/>
      <c r="J38" s="61"/>
      <c r="K38" s="61"/>
      <c r="L38" s="61"/>
      <c r="M38" s="61"/>
      <c r="N38" s="61"/>
      <c r="O38" s="61"/>
      <c r="P38" s="61"/>
      <c r="Q38" s="61"/>
      <c r="R38" s="61"/>
      <c r="S38" s="61"/>
      <c r="T38" s="61"/>
    </row>
    <row r="39" spans="1:20" ht="20.100000000000001" customHeight="1">
      <c r="A39" s="61"/>
      <c r="B39" s="61"/>
      <c r="C39" s="61"/>
      <c r="D39" s="61"/>
      <c r="E39" s="61"/>
      <c r="F39" s="61"/>
      <c r="G39" s="61"/>
      <c r="H39" s="61"/>
      <c r="I39" s="61"/>
      <c r="J39" s="61"/>
      <c r="K39" s="61"/>
      <c r="L39" s="61"/>
      <c r="M39" s="61"/>
      <c r="N39" s="61"/>
      <c r="O39" s="61"/>
      <c r="P39" s="61"/>
      <c r="Q39" s="61"/>
      <c r="R39" s="61"/>
      <c r="S39" s="61"/>
      <c r="T39" s="61"/>
    </row>
    <row r="40" spans="1:20" ht="20.100000000000001" customHeight="1">
      <c r="B40" s="260" t="s">
        <v>363</v>
      </c>
    </row>
    <row r="41" spans="1:20" ht="6.75" customHeight="1">
      <c r="C41" s="261"/>
      <c r="D41" s="261"/>
      <c r="E41" s="166"/>
      <c r="F41" s="166"/>
      <c r="G41" s="166"/>
      <c r="H41" s="166"/>
      <c r="I41" s="166"/>
      <c r="J41" s="166"/>
      <c r="K41" s="166"/>
      <c r="L41" s="166"/>
      <c r="M41" s="166"/>
    </row>
    <row r="42" spans="1:20" s="262" customFormat="1" ht="18" customHeight="1">
      <c r="C42" s="263" t="s">
        <v>46</v>
      </c>
      <c r="D42" s="317" t="s">
        <v>600</v>
      </c>
      <c r="E42" s="317"/>
      <c r="F42" s="317"/>
      <c r="G42" s="317"/>
      <c r="H42" s="317"/>
      <c r="I42" s="317"/>
      <c r="J42" s="317"/>
      <c r="K42" s="317"/>
      <c r="L42" s="317"/>
      <c r="M42" s="317"/>
      <c r="N42" s="317"/>
      <c r="O42" s="317"/>
      <c r="P42" s="317"/>
      <c r="Q42" s="317"/>
      <c r="R42" s="317"/>
    </row>
    <row r="43" spans="1:20" s="262" customFormat="1" ht="18" customHeight="1">
      <c r="C43" s="264"/>
      <c r="D43" s="317"/>
      <c r="E43" s="317"/>
      <c r="F43" s="317"/>
      <c r="G43" s="317"/>
      <c r="H43" s="317"/>
      <c r="I43" s="317"/>
      <c r="J43" s="317"/>
      <c r="K43" s="317"/>
      <c r="L43" s="317"/>
      <c r="M43" s="317"/>
      <c r="N43" s="317"/>
      <c r="O43" s="317"/>
      <c r="P43" s="317"/>
      <c r="Q43" s="317"/>
      <c r="R43" s="317"/>
    </row>
    <row r="44" spans="1:20" s="262" customFormat="1" ht="18" customHeight="1">
      <c r="C44" s="263" t="s">
        <v>47</v>
      </c>
      <c r="D44" s="317" t="s">
        <v>541</v>
      </c>
      <c r="E44" s="317"/>
      <c r="F44" s="317"/>
      <c r="G44" s="317"/>
      <c r="H44" s="317"/>
      <c r="I44" s="317"/>
      <c r="J44" s="317"/>
      <c r="K44" s="317"/>
      <c r="L44" s="317"/>
      <c r="M44" s="317"/>
      <c r="N44" s="317"/>
      <c r="O44" s="317"/>
      <c r="P44" s="317"/>
      <c r="Q44" s="317"/>
      <c r="R44" s="317"/>
    </row>
    <row r="45" spans="1:20" s="262" customFormat="1" ht="18" customHeight="1">
      <c r="C45" s="263"/>
      <c r="D45" s="317"/>
      <c r="E45" s="317"/>
      <c r="F45" s="317"/>
      <c r="G45" s="317"/>
      <c r="H45" s="317"/>
      <c r="I45" s="317"/>
      <c r="J45" s="317"/>
      <c r="K45" s="317"/>
      <c r="L45" s="317"/>
      <c r="M45" s="317"/>
      <c r="N45" s="317"/>
      <c r="O45" s="317"/>
      <c r="P45" s="317"/>
      <c r="Q45" s="317"/>
      <c r="R45" s="317"/>
    </row>
    <row r="46" spans="1:20" s="262" customFormat="1" ht="18" customHeight="1">
      <c r="C46" s="263" t="s">
        <v>45</v>
      </c>
      <c r="D46" s="316" t="s">
        <v>250</v>
      </c>
      <c r="E46" s="316"/>
      <c r="F46" s="316"/>
      <c r="G46" s="316"/>
      <c r="H46" s="316"/>
      <c r="I46" s="316"/>
      <c r="J46" s="316"/>
      <c r="K46" s="316"/>
      <c r="L46" s="316"/>
      <c r="M46" s="316"/>
      <c r="N46" s="316"/>
      <c r="O46" s="316"/>
      <c r="P46" s="316"/>
      <c r="Q46" s="316"/>
      <c r="R46" s="316"/>
    </row>
    <row r="47" spans="1:20" s="262" customFormat="1" ht="18" customHeight="1">
      <c r="C47" s="263" t="s">
        <v>43</v>
      </c>
      <c r="D47" s="316" t="s">
        <v>303</v>
      </c>
      <c r="E47" s="316"/>
      <c r="F47" s="316"/>
      <c r="G47" s="316"/>
      <c r="H47" s="316"/>
      <c r="I47" s="316"/>
      <c r="J47" s="316"/>
      <c r="K47" s="316"/>
      <c r="L47" s="316"/>
      <c r="M47" s="316"/>
      <c r="N47" s="316"/>
      <c r="O47" s="316"/>
      <c r="P47" s="316"/>
      <c r="Q47" s="316"/>
      <c r="R47" s="316"/>
    </row>
    <row r="48" spans="1:20" s="262" customFormat="1" ht="18" customHeight="1">
      <c r="C48" s="263" t="s">
        <v>44</v>
      </c>
      <c r="D48" s="317" t="s">
        <v>252</v>
      </c>
      <c r="E48" s="317"/>
      <c r="F48" s="317"/>
      <c r="G48" s="317"/>
      <c r="H48" s="317"/>
      <c r="I48" s="317"/>
      <c r="J48" s="317"/>
      <c r="K48" s="317"/>
      <c r="L48" s="317"/>
      <c r="M48" s="317"/>
      <c r="N48" s="317"/>
      <c r="O48" s="317"/>
      <c r="P48" s="317"/>
      <c r="Q48" s="317"/>
      <c r="R48" s="317"/>
    </row>
    <row r="49" spans="1:21" s="262" customFormat="1" ht="18" customHeight="1">
      <c r="C49" s="263"/>
      <c r="D49" s="317"/>
      <c r="E49" s="317"/>
      <c r="F49" s="317"/>
      <c r="G49" s="317"/>
      <c r="H49" s="317"/>
      <c r="I49" s="317"/>
      <c r="J49" s="317"/>
      <c r="K49" s="317"/>
      <c r="L49" s="317"/>
      <c r="M49" s="317"/>
      <c r="N49" s="317"/>
      <c r="O49" s="317"/>
      <c r="P49" s="317"/>
      <c r="Q49" s="317"/>
      <c r="R49" s="317"/>
    </row>
    <row r="50" spans="1:21" s="262" customFormat="1" ht="18" customHeight="1">
      <c r="C50" s="263" t="s">
        <v>129</v>
      </c>
      <c r="D50" s="317" t="s">
        <v>307</v>
      </c>
      <c r="E50" s="317"/>
      <c r="F50" s="317"/>
      <c r="G50" s="317"/>
      <c r="H50" s="317"/>
      <c r="I50" s="317"/>
      <c r="J50" s="317"/>
      <c r="K50" s="317"/>
      <c r="L50" s="317"/>
      <c r="M50" s="317"/>
      <c r="N50" s="317"/>
      <c r="O50" s="317"/>
      <c r="P50" s="317"/>
      <c r="Q50" s="317"/>
      <c r="R50" s="317"/>
    </row>
    <row r="51" spans="1:21" s="262" customFormat="1" ht="18" customHeight="1">
      <c r="C51" s="263" t="s">
        <v>130</v>
      </c>
      <c r="D51" s="317" t="s">
        <v>593</v>
      </c>
      <c r="E51" s="317"/>
      <c r="F51" s="317"/>
      <c r="G51" s="317"/>
      <c r="H51" s="317"/>
      <c r="I51" s="317"/>
      <c r="J51" s="317"/>
      <c r="K51" s="317"/>
      <c r="L51" s="317"/>
      <c r="M51" s="317"/>
      <c r="N51" s="317"/>
      <c r="O51" s="317"/>
      <c r="P51" s="317"/>
      <c r="Q51" s="317"/>
      <c r="R51" s="317"/>
    </row>
    <row r="52" spans="1:21" s="262" customFormat="1" ht="18" customHeight="1">
      <c r="C52" s="263"/>
      <c r="D52" s="317"/>
      <c r="E52" s="317"/>
      <c r="F52" s="317"/>
      <c r="G52" s="317"/>
      <c r="H52" s="317"/>
      <c r="I52" s="317"/>
      <c r="J52" s="317"/>
      <c r="K52" s="317"/>
      <c r="L52" s="317"/>
      <c r="M52" s="317"/>
      <c r="N52" s="317"/>
      <c r="O52" s="317"/>
      <c r="P52" s="317"/>
      <c r="Q52" s="317"/>
      <c r="R52" s="317"/>
    </row>
    <row r="53" spans="1:21" s="262" customFormat="1" ht="18" customHeight="1">
      <c r="C53" s="263" t="s">
        <v>131</v>
      </c>
      <c r="D53" s="317" t="s">
        <v>308</v>
      </c>
      <c r="E53" s="317"/>
      <c r="F53" s="317"/>
      <c r="G53" s="317"/>
      <c r="H53" s="317"/>
      <c r="I53" s="317"/>
      <c r="J53" s="317"/>
      <c r="K53" s="317"/>
      <c r="L53" s="317"/>
      <c r="M53" s="317"/>
      <c r="N53" s="317"/>
      <c r="O53" s="317"/>
      <c r="P53" s="317"/>
      <c r="Q53" s="317"/>
      <c r="R53" s="317"/>
    </row>
    <row r="54" spans="1:21" s="262" customFormat="1" ht="18" customHeight="1">
      <c r="C54" s="263"/>
      <c r="D54" s="317"/>
      <c r="E54" s="317"/>
      <c r="F54" s="317"/>
      <c r="G54" s="317"/>
      <c r="H54" s="317"/>
      <c r="I54" s="317"/>
      <c r="J54" s="317"/>
      <c r="K54" s="317"/>
      <c r="L54" s="317"/>
      <c r="M54" s="317"/>
      <c r="N54" s="317"/>
      <c r="O54" s="317"/>
      <c r="P54" s="317"/>
      <c r="Q54" s="317"/>
      <c r="R54" s="317"/>
    </row>
    <row r="55" spans="1:21" s="262" customFormat="1" ht="18" customHeight="1">
      <c r="C55" s="263" t="s">
        <v>132</v>
      </c>
      <c r="D55" s="321" t="s">
        <v>304</v>
      </c>
      <c r="E55" s="321"/>
      <c r="F55" s="321"/>
      <c r="G55" s="321"/>
      <c r="H55" s="321"/>
      <c r="I55" s="321"/>
      <c r="J55" s="321"/>
      <c r="K55" s="321"/>
      <c r="L55" s="321"/>
      <c r="M55" s="321"/>
      <c r="N55" s="321"/>
      <c r="O55" s="321"/>
      <c r="P55" s="321"/>
      <c r="Q55" s="321"/>
      <c r="R55" s="321"/>
    </row>
    <row r="56" spans="1:21" s="262" customFormat="1" ht="18" customHeight="1">
      <c r="C56" s="263" t="s">
        <v>133</v>
      </c>
      <c r="D56" s="317" t="s">
        <v>594</v>
      </c>
      <c r="E56" s="317"/>
      <c r="F56" s="317"/>
      <c r="G56" s="317"/>
      <c r="H56" s="317"/>
      <c r="I56" s="317"/>
      <c r="J56" s="317"/>
      <c r="K56" s="317"/>
      <c r="L56" s="317"/>
      <c r="M56" s="317"/>
      <c r="N56" s="317"/>
      <c r="O56" s="317"/>
      <c r="P56" s="317"/>
      <c r="Q56" s="317"/>
      <c r="R56" s="317"/>
      <c r="U56" s="265"/>
    </row>
    <row r="57" spans="1:21" s="262" customFormat="1" ht="18" customHeight="1">
      <c r="C57" s="263"/>
      <c r="D57" s="317"/>
      <c r="E57" s="317"/>
      <c r="F57" s="317"/>
      <c r="G57" s="317"/>
      <c r="H57" s="317"/>
      <c r="I57" s="317"/>
      <c r="J57" s="317"/>
      <c r="K57" s="317"/>
      <c r="L57" s="317"/>
      <c r="M57" s="317"/>
      <c r="N57" s="317"/>
      <c r="O57" s="317"/>
      <c r="P57" s="317"/>
      <c r="Q57" s="317"/>
      <c r="R57" s="317"/>
    </row>
    <row r="58" spans="1:21" s="262" customFormat="1" ht="18" customHeight="1">
      <c r="C58" s="263" t="s">
        <v>251</v>
      </c>
      <c r="D58" s="316" t="s">
        <v>259</v>
      </c>
      <c r="E58" s="316"/>
      <c r="F58" s="316"/>
      <c r="G58" s="316"/>
      <c r="H58" s="316"/>
      <c r="I58" s="316"/>
      <c r="J58" s="316"/>
      <c r="K58" s="316"/>
      <c r="L58" s="316"/>
      <c r="M58" s="316"/>
      <c r="N58" s="316"/>
      <c r="O58" s="316"/>
      <c r="P58" s="316"/>
      <c r="Q58" s="316"/>
      <c r="R58" s="316"/>
    </row>
    <row r="59" spans="1:21" s="262" customFormat="1" ht="18" customHeight="1">
      <c r="C59" s="263" t="s">
        <v>144</v>
      </c>
      <c r="D59" s="316" t="s">
        <v>253</v>
      </c>
      <c r="E59" s="316"/>
      <c r="F59" s="316"/>
      <c r="G59" s="316"/>
      <c r="H59" s="316"/>
      <c r="I59" s="316"/>
      <c r="J59" s="316"/>
      <c r="K59" s="316"/>
      <c r="L59" s="316"/>
      <c r="M59" s="316"/>
      <c r="N59" s="316"/>
      <c r="O59" s="316"/>
      <c r="P59" s="316"/>
      <c r="Q59" s="316"/>
      <c r="R59" s="316"/>
    </row>
    <row r="60" spans="1:21" s="262" customFormat="1" ht="18" customHeight="1">
      <c r="C60" s="266"/>
      <c r="D60" s="266"/>
      <c r="E60" s="267"/>
      <c r="F60" s="267"/>
      <c r="G60" s="267"/>
      <c r="H60" s="267"/>
      <c r="I60" s="267"/>
      <c r="J60" s="267"/>
      <c r="K60" s="267"/>
      <c r="L60" s="267"/>
      <c r="M60" s="267"/>
      <c r="N60" s="267"/>
      <c r="O60" s="267"/>
      <c r="P60" s="267"/>
      <c r="Q60" s="267"/>
      <c r="R60" s="267"/>
    </row>
    <row r="61" spans="1:21" ht="20.100000000000001" customHeight="1">
      <c r="B61" s="260" t="s">
        <v>364</v>
      </c>
    </row>
    <row r="62" spans="1:21" ht="7.5" customHeight="1">
      <c r="C62" s="268"/>
      <c r="D62" s="268"/>
    </row>
    <row r="63" spans="1:21" ht="18" customHeight="1">
      <c r="A63" s="269"/>
      <c r="C63" s="263" t="s">
        <v>46</v>
      </c>
      <c r="D63" s="316" t="s">
        <v>245</v>
      </c>
      <c r="E63" s="316"/>
      <c r="F63" s="316"/>
      <c r="G63" s="316"/>
      <c r="H63" s="316"/>
      <c r="I63" s="316"/>
      <c r="J63" s="316"/>
      <c r="K63" s="316"/>
      <c r="L63" s="316"/>
      <c r="M63" s="316"/>
      <c r="N63" s="316"/>
      <c r="O63" s="316"/>
      <c r="P63" s="316"/>
      <c r="Q63" s="316"/>
      <c r="R63" s="316"/>
    </row>
    <row r="64" spans="1:21" ht="18" customHeight="1">
      <c r="A64" s="269"/>
      <c r="C64" s="263" t="s">
        <v>328</v>
      </c>
      <c r="D64" s="317" t="s">
        <v>596</v>
      </c>
      <c r="E64" s="317"/>
      <c r="F64" s="317"/>
      <c r="G64" s="317"/>
      <c r="H64" s="317"/>
      <c r="I64" s="317"/>
      <c r="J64" s="317"/>
      <c r="K64" s="317"/>
      <c r="L64" s="317"/>
      <c r="M64" s="317"/>
      <c r="N64" s="317"/>
      <c r="O64" s="317"/>
      <c r="P64" s="317"/>
      <c r="Q64" s="317"/>
      <c r="R64" s="317"/>
    </row>
    <row r="65" spans="1:18" ht="18" customHeight="1">
      <c r="A65" s="269"/>
      <c r="C65" s="263"/>
      <c r="D65" s="317"/>
      <c r="E65" s="317"/>
      <c r="F65" s="317"/>
      <c r="G65" s="317"/>
      <c r="H65" s="317"/>
      <c r="I65" s="317"/>
      <c r="J65" s="317"/>
      <c r="K65" s="317"/>
      <c r="L65" s="317"/>
      <c r="M65" s="317"/>
      <c r="N65" s="317"/>
      <c r="O65" s="317"/>
      <c r="P65" s="317"/>
      <c r="Q65" s="317"/>
      <c r="R65" s="317"/>
    </row>
    <row r="66" spans="1:18" ht="18" customHeight="1">
      <c r="A66" s="269"/>
      <c r="C66" s="263" t="s">
        <v>329</v>
      </c>
      <c r="D66" s="317" t="s">
        <v>595</v>
      </c>
      <c r="E66" s="317"/>
      <c r="F66" s="317"/>
      <c r="G66" s="317"/>
      <c r="H66" s="317"/>
      <c r="I66" s="317"/>
      <c r="J66" s="317"/>
      <c r="K66" s="317"/>
      <c r="L66" s="317"/>
      <c r="M66" s="317"/>
      <c r="N66" s="317"/>
      <c r="O66" s="317"/>
      <c r="P66" s="317"/>
      <c r="Q66" s="317"/>
      <c r="R66" s="317"/>
    </row>
    <row r="67" spans="1:18" ht="18" customHeight="1">
      <c r="A67" s="269"/>
      <c r="C67" s="263"/>
      <c r="D67" s="317"/>
      <c r="E67" s="317"/>
      <c r="F67" s="317"/>
      <c r="G67" s="317"/>
      <c r="H67" s="317"/>
      <c r="I67" s="317"/>
      <c r="J67" s="317"/>
      <c r="K67" s="317"/>
      <c r="L67" s="317"/>
      <c r="M67" s="317"/>
      <c r="N67" s="317"/>
      <c r="O67" s="317"/>
      <c r="P67" s="317"/>
      <c r="Q67" s="317"/>
      <c r="R67" s="317"/>
    </row>
    <row r="68" spans="1:18" ht="18" customHeight="1">
      <c r="A68" s="269"/>
      <c r="C68" s="263" t="s">
        <v>43</v>
      </c>
      <c r="D68" s="317" t="s">
        <v>37</v>
      </c>
      <c r="E68" s="317"/>
      <c r="F68" s="317"/>
      <c r="G68" s="317"/>
      <c r="H68" s="317"/>
      <c r="I68" s="317"/>
      <c r="J68" s="317"/>
      <c r="K68" s="317"/>
      <c r="L68" s="317"/>
      <c r="M68" s="317"/>
      <c r="N68" s="317"/>
      <c r="O68" s="317"/>
      <c r="P68" s="317"/>
      <c r="Q68" s="317"/>
      <c r="R68" s="317"/>
    </row>
    <row r="69" spans="1:18" ht="18" customHeight="1">
      <c r="A69" s="269"/>
      <c r="C69" s="263"/>
      <c r="D69" s="317"/>
      <c r="E69" s="317"/>
      <c r="F69" s="317"/>
      <c r="G69" s="317"/>
      <c r="H69" s="317"/>
      <c r="I69" s="317"/>
      <c r="J69" s="317"/>
      <c r="K69" s="317"/>
      <c r="L69" s="317"/>
      <c r="M69" s="317"/>
      <c r="N69" s="317"/>
      <c r="O69" s="317"/>
      <c r="P69" s="317"/>
      <c r="Q69" s="317"/>
      <c r="R69" s="317"/>
    </row>
    <row r="70" spans="1:18" ht="18" customHeight="1">
      <c r="A70" s="269"/>
      <c r="C70" s="263" t="s">
        <v>44</v>
      </c>
      <c r="D70" s="316" t="s">
        <v>391</v>
      </c>
      <c r="E70" s="316"/>
      <c r="F70" s="316"/>
      <c r="G70" s="316"/>
      <c r="H70" s="316"/>
      <c r="I70" s="316"/>
      <c r="J70" s="316"/>
      <c r="K70" s="316"/>
      <c r="L70" s="316"/>
      <c r="M70" s="316"/>
      <c r="N70" s="316"/>
      <c r="O70" s="316"/>
      <c r="P70" s="316"/>
      <c r="Q70" s="316"/>
      <c r="R70" s="316"/>
    </row>
    <row r="71" spans="1:18" ht="18" customHeight="1">
      <c r="A71" s="269"/>
      <c r="C71" s="263" t="s">
        <v>129</v>
      </c>
      <c r="D71" s="317" t="s">
        <v>305</v>
      </c>
      <c r="E71" s="317"/>
      <c r="F71" s="317"/>
      <c r="G71" s="317"/>
      <c r="H71" s="317"/>
      <c r="I71" s="317"/>
      <c r="J71" s="317"/>
      <c r="K71" s="317"/>
      <c r="L71" s="317"/>
      <c r="M71" s="317"/>
      <c r="N71" s="317"/>
      <c r="O71" s="317"/>
      <c r="P71" s="317"/>
      <c r="Q71" s="317"/>
      <c r="R71" s="317"/>
    </row>
    <row r="72" spans="1:18" ht="18" customHeight="1">
      <c r="A72" s="269"/>
      <c r="C72" s="263"/>
      <c r="D72" s="317"/>
      <c r="E72" s="317"/>
      <c r="F72" s="317"/>
      <c r="G72" s="317"/>
      <c r="H72" s="317"/>
      <c r="I72" s="317"/>
      <c r="J72" s="317"/>
      <c r="K72" s="317"/>
      <c r="L72" s="317"/>
      <c r="M72" s="317"/>
      <c r="N72" s="317"/>
      <c r="O72" s="317"/>
      <c r="P72" s="317"/>
      <c r="Q72" s="317"/>
      <c r="R72" s="317"/>
    </row>
    <row r="73" spans="1:18" ht="18" customHeight="1">
      <c r="A73" s="269"/>
      <c r="C73" s="263"/>
      <c r="D73" s="317"/>
      <c r="E73" s="317"/>
      <c r="F73" s="317"/>
      <c r="G73" s="317"/>
      <c r="H73" s="317"/>
      <c r="I73" s="317"/>
      <c r="J73" s="317"/>
      <c r="K73" s="317"/>
      <c r="L73" s="317"/>
      <c r="M73" s="317"/>
      <c r="N73" s="317"/>
      <c r="O73" s="317"/>
      <c r="P73" s="317"/>
      <c r="Q73" s="317"/>
      <c r="R73" s="317"/>
    </row>
    <row r="74" spans="1:18" ht="18" customHeight="1">
      <c r="A74" s="269"/>
      <c r="C74" s="263" t="s">
        <v>130</v>
      </c>
      <c r="D74" s="316" t="s">
        <v>79</v>
      </c>
      <c r="E74" s="316"/>
      <c r="F74" s="316"/>
      <c r="G74" s="316"/>
      <c r="H74" s="316"/>
      <c r="I74" s="316"/>
      <c r="J74" s="316"/>
      <c r="K74" s="316"/>
      <c r="L74" s="316"/>
      <c r="M74" s="316"/>
      <c r="N74" s="316"/>
      <c r="O74" s="316"/>
      <c r="P74" s="316"/>
      <c r="Q74" s="316"/>
      <c r="R74" s="316"/>
    </row>
    <row r="75" spans="1:18" ht="18" customHeight="1">
      <c r="A75" s="269"/>
      <c r="C75" s="263" t="s">
        <v>131</v>
      </c>
      <c r="D75" s="317" t="s">
        <v>38</v>
      </c>
      <c r="E75" s="317"/>
      <c r="F75" s="317"/>
      <c r="G75" s="317"/>
      <c r="H75" s="317"/>
      <c r="I75" s="317"/>
      <c r="J75" s="317"/>
      <c r="K75" s="317"/>
      <c r="L75" s="317"/>
      <c r="M75" s="317"/>
      <c r="N75" s="317"/>
      <c r="O75" s="317"/>
      <c r="P75" s="317"/>
      <c r="Q75" s="317"/>
      <c r="R75" s="317"/>
    </row>
    <row r="76" spans="1:18" ht="18" customHeight="1">
      <c r="A76" s="269"/>
      <c r="C76" s="263"/>
      <c r="D76" s="317"/>
      <c r="E76" s="317"/>
      <c r="F76" s="317"/>
      <c r="G76" s="317"/>
      <c r="H76" s="317"/>
      <c r="I76" s="317"/>
      <c r="J76" s="317"/>
      <c r="K76" s="317"/>
      <c r="L76" s="317"/>
      <c r="M76" s="317"/>
      <c r="N76" s="317"/>
      <c r="O76" s="317"/>
      <c r="P76" s="317"/>
      <c r="Q76" s="317"/>
      <c r="R76" s="317"/>
    </row>
    <row r="77" spans="1:18" ht="18" customHeight="1">
      <c r="A77" s="269"/>
      <c r="C77" s="263" t="s">
        <v>132</v>
      </c>
      <c r="D77" s="316" t="s">
        <v>36</v>
      </c>
      <c r="E77" s="316"/>
      <c r="F77" s="316"/>
      <c r="G77" s="316"/>
      <c r="H77" s="316"/>
      <c r="I77" s="316"/>
      <c r="J77" s="316"/>
      <c r="K77" s="316"/>
      <c r="L77" s="316"/>
      <c r="M77" s="316"/>
      <c r="N77" s="316"/>
      <c r="O77" s="316"/>
      <c r="P77" s="316"/>
      <c r="Q77" s="316"/>
      <c r="R77" s="316"/>
    </row>
    <row r="78" spans="1:18" ht="18" customHeight="1">
      <c r="A78" s="269"/>
      <c r="C78" s="263"/>
      <c r="D78" s="270"/>
      <c r="E78" s="271" t="s">
        <v>101</v>
      </c>
      <c r="F78" s="271"/>
      <c r="G78" s="271"/>
      <c r="H78" s="271"/>
      <c r="I78" s="271"/>
      <c r="J78" s="271"/>
      <c r="K78" s="271"/>
      <c r="L78" s="271"/>
      <c r="M78" s="271"/>
      <c r="N78" s="271"/>
      <c r="O78" s="271"/>
      <c r="P78" s="271"/>
      <c r="Q78" s="271"/>
      <c r="R78" s="271"/>
    </row>
    <row r="79" spans="1:18" ht="18" customHeight="1">
      <c r="A79" s="269"/>
      <c r="C79" s="263"/>
      <c r="D79" s="270"/>
      <c r="E79" s="271" t="s">
        <v>102</v>
      </c>
      <c r="F79" s="271"/>
      <c r="G79" s="271"/>
      <c r="H79" s="271"/>
      <c r="I79" s="271"/>
      <c r="J79" s="271"/>
      <c r="K79" s="271"/>
      <c r="L79" s="271"/>
      <c r="M79" s="271"/>
      <c r="N79" s="271"/>
      <c r="O79" s="271"/>
      <c r="P79" s="271"/>
      <c r="Q79" s="271"/>
      <c r="R79" s="271"/>
    </row>
    <row r="80" spans="1:18" ht="18" customHeight="1">
      <c r="A80" s="269"/>
      <c r="C80" s="263" t="s">
        <v>133</v>
      </c>
      <c r="D80" s="316" t="s">
        <v>503</v>
      </c>
      <c r="E80" s="316"/>
      <c r="F80" s="316"/>
      <c r="G80" s="316"/>
      <c r="H80" s="316"/>
      <c r="I80" s="316"/>
      <c r="J80" s="316"/>
      <c r="K80" s="316"/>
      <c r="L80" s="316"/>
      <c r="M80" s="316"/>
      <c r="N80" s="316"/>
      <c r="O80" s="316"/>
      <c r="P80" s="316"/>
      <c r="Q80" s="316"/>
      <c r="R80" s="316"/>
    </row>
    <row r="81" spans="1:18" ht="18" customHeight="1">
      <c r="A81" s="269"/>
      <c r="C81" s="263" t="s">
        <v>134</v>
      </c>
      <c r="D81" s="317" t="s">
        <v>504</v>
      </c>
      <c r="E81" s="317"/>
      <c r="F81" s="317"/>
      <c r="G81" s="317"/>
      <c r="H81" s="317"/>
      <c r="I81" s="317"/>
      <c r="J81" s="317"/>
      <c r="K81" s="317"/>
      <c r="L81" s="317"/>
      <c r="M81" s="317"/>
      <c r="N81" s="317"/>
      <c r="O81" s="317"/>
      <c r="P81" s="317"/>
      <c r="Q81" s="317"/>
      <c r="R81" s="317"/>
    </row>
    <row r="82" spans="1:18" ht="18" customHeight="1">
      <c r="A82" s="269"/>
      <c r="C82" s="263"/>
      <c r="D82" s="317"/>
      <c r="E82" s="317"/>
      <c r="F82" s="317"/>
      <c r="G82" s="317"/>
      <c r="H82" s="317"/>
      <c r="I82" s="317"/>
      <c r="J82" s="317"/>
      <c r="K82" s="317"/>
      <c r="L82" s="317"/>
      <c r="M82" s="317"/>
      <c r="N82" s="317"/>
      <c r="O82" s="317"/>
      <c r="P82" s="317"/>
      <c r="Q82" s="317"/>
      <c r="R82" s="317"/>
    </row>
    <row r="83" spans="1:18" ht="18" customHeight="1">
      <c r="A83" s="269"/>
      <c r="C83" s="263" t="s">
        <v>135</v>
      </c>
      <c r="D83" s="317" t="s">
        <v>506</v>
      </c>
      <c r="E83" s="317"/>
      <c r="F83" s="317"/>
      <c r="G83" s="317"/>
      <c r="H83" s="317"/>
      <c r="I83" s="317"/>
      <c r="J83" s="317"/>
      <c r="K83" s="317"/>
      <c r="L83" s="317"/>
      <c r="M83" s="317"/>
      <c r="N83" s="317"/>
      <c r="O83" s="317"/>
      <c r="P83" s="317"/>
      <c r="Q83" s="317"/>
      <c r="R83" s="317"/>
    </row>
    <row r="84" spans="1:18" ht="18" customHeight="1">
      <c r="A84" s="269"/>
      <c r="C84" s="263"/>
      <c r="D84" s="317"/>
      <c r="E84" s="317"/>
      <c r="F84" s="317"/>
      <c r="G84" s="317"/>
      <c r="H84" s="317"/>
      <c r="I84" s="317"/>
      <c r="J84" s="317"/>
      <c r="K84" s="317"/>
      <c r="L84" s="317"/>
      <c r="M84" s="317"/>
      <c r="N84" s="317"/>
      <c r="O84" s="317"/>
      <c r="P84" s="317"/>
      <c r="Q84" s="317"/>
      <c r="R84" s="317"/>
    </row>
    <row r="85" spans="1:18" ht="18" customHeight="1">
      <c r="A85" s="269"/>
      <c r="C85" s="263" t="s">
        <v>136</v>
      </c>
      <c r="D85" s="317" t="s">
        <v>505</v>
      </c>
      <c r="E85" s="317"/>
      <c r="F85" s="317"/>
      <c r="G85" s="317"/>
      <c r="H85" s="317"/>
      <c r="I85" s="317"/>
      <c r="J85" s="317"/>
      <c r="K85" s="317"/>
      <c r="L85" s="317"/>
      <c r="M85" s="317"/>
      <c r="N85" s="317"/>
      <c r="O85" s="317"/>
      <c r="P85" s="317"/>
      <c r="Q85" s="317"/>
      <c r="R85" s="317"/>
    </row>
    <row r="86" spans="1:18" ht="18" customHeight="1">
      <c r="A86" s="269"/>
      <c r="C86" s="263"/>
      <c r="D86" s="317"/>
      <c r="E86" s="317"/>
      <c r="F86" s="317"/>
      <c r="G86" s="317"/>
      <c r="H86" s="317"/>
      <c r="I86" s="317"/>
      <c r="J86" s="317"/>
      <c r="K86" s="317"/>
      <c r="L86" s="317"/>
      <c r="M86" s="317"/>
      <c r="N86" s="317"/>
      <c r="O86" s="317"/>
      <c r="P86" s="317"/>
      <c r="Q86" s="317"/>
      <c r="R86" s="317"/>
    </row>
    <row r="87" spans="1:18" ht="18" customHeight="1">
      <c r="A87" s="269"/>
      <c r="C87" s="263" t="s">
        <v>137</v>
      </c>
      <c r="D87" s="317" t="s">
        <v>542</v>
      </c>
      <c r="E87" s="317"/>
      <c r="F87" s="317"/>
      <c r="G87" s="317"/>
      <c r="H87" s="317"/>
      <c r="I87" s="317"/>
      <c r="J87" s="317"/>
      <c r="K87" s="317"/>
      <c r="L87" s="317"/>
      <c r="M87" s="317"/>
      <c r="N87" s="317"/>
      <c r="O87" s="317"/>
      <c r="P87" s="317"/>
      <c r="Q87" s="317"/>
      <c r="R87" s="317"/>
    </row>
    <row r="88" spans="1:18" ht="18" customHeight="1">
      <c r="A88" s="269"/>
      <c r="C88" s="263" t="s">
        <v>138</v>
      </c>
      <c r="D88" s="317" t="s">
        <v>543</v>
      </c>
      <c r="E88" s="317"/>
      <c r="F88" s="317"/>
      <c r="G88" s="317"/>
      <c r="H88" s="317"/>
      <c r="I88" s="317"/>
      <c r="J88" s="317"/>
      <c r="K88" s="317"/>
      <c r="L88" s="317"/>
      <c r="M88" s="317"/>
      <c r="N88" s="317"/>
      <c r="O88" s="317"/>
      <c r="P88" s="317"/>
      <c r="Q88" s="317"/>
      <c r="R88" s="317"/>
    </row>
    <row r="89" spans="1:18" ht="18" customHeight="1">
      <c r="A89" s="269"/>
      <c r="C89" s="263" t="s">
        <v>139</v>
      </c>
      <c r="D89" s="316" t="s">
        <v>254</v>
      </c>
      <c r="E89" s="316"/>
      <c r="F89" s="316"/>
      <c r="G89" s="316"/>
      <c r="H89" s="316"/>
      <c r="I89" s="316"/>
      <c r="J89" s="316"/>
      <c r="K89" s="316"/>
      <c r="L89" s="316"/>
      <c r="M89" s="316"/>
      <c r="N89" s="316"/>
      <c r="O89" s="316"/>
      <c r="P89" s="316"/>
      <c r="Q89" s="316"/>
      <c r="R89" s="316"/>
    </row>
    <row r="90" spans="1:18" ht="18" customHeight="1">
      <c r="A90" s="269"/>
      <c r="C90" s="263" t="s">
        <v>140</v>
      </c>
      <c r="D90" s="316" t="s">
        <v>255</v>
      </c>
      <c r="E90" s="316"/>
      <c r="F90" s="316"/>
      <c r="G90" s="316"/>
      <c r="H90" s="316"/>
      <c r="I90" s="316"/>
      <c r="J90" s="316"/>
      <c r="K90" s="316"/>
      <c r="L90" s="316"/>
      <c r="M90" s="316"/>
      <c r="N90" s="316"/>
      <c r="O90" s="316"/>
      <c r="P90" s="316"/>
      <c r="Q90" s="316"/>
      <c r="R90" s="316"/>
    </row>
    <row r="91" spans="1:18" ht="18" customHeight="1">
      <c r="A91" s="269"/>
      <c r="C91" s="263" t="s">
        <v>141</v>
      </c>
      <c r="D91" s="316" t="s">
        <v>330</v>
      </c>
      <c r="E91" s="316"/>
      <c r="F91" s="316"/>
      <c r="G91" s="316"/>
      <c r="H91" s="316"/>
      <c r="I91" s="316"/>
      <c r="J91" s="316"/>
      <c r="K91" s="316"/>
      <c r="L91" s="316"/>
      <c r="M91" s="316"/>
      <c r="N91" s="316"/>
      <c r="O91" s="316"/>
      <c r="P91" s="316"/>
      <c r="Q91" s="316"/>
      <c r="R91" s="316"/>
    </row>
    <row r="92" spans="1:18" ht="18" customHeight="1">
      <c r="A92" s="269"/>
      <c r="C92" s="263" t="s">
        <v>142</v>
      </c>
      <c r="D92" s="317" t="s">
        <v>80</v>
      </c>
      <c r="E92" s="317"/>
      <c r="F92" s="317"/>
      <c r="G92" s="317"/>
      <c r="H92" s="317"/>
      <c r="I92" s="317"/>
      <c r="J92" s="317"/>
      <c r="K92" s="317"/>
      <c r="L92" s="317"/>
      <c r="M92" s="317"/>
      <c r="N92" s="317"/>
      <c r="O92" s="317"/>
      <c r="P92" s="317"/>
      <c r="Q92" s="317"/>
      <c r="R92" s="317"/>
    </row>
    <row r="93" spans="1:18" ht="18" customHeight="1">
      <c r="A93" s="269"/>
      <c r="C93" s="263"/>
      <c r="D93" s="317"/>
      <c r="E93" s="317"/>
      <c r="F93" s="317"/>
      <c r="G93" s="317"/>
      <c r="H93" s="317"/>
      <c r="I93" s="317"/>
      <c r="J93" s="317"/>
      <c r="K93" s="317"/>
      <c r="L93" s="317"/>
      <c r="M93" s="317"/>
      <c r="N93" s="317"/>
      <c r="O93" s="317"/>
      <c r="P93" s="317"/>
      <c r="Q93" s="317"/>
      <c r="R93" s="317"/>
    </row>
    <row r="94" spans="1:18" ht="18" customHeight="1">
      <c r="A94" s="269"/>
      <c r="C94" s="263" t="s">
        <v>145</v>
      </c>
      <c r="D94" s="316" t="s">
        <v>143</v>
      </c>
      <c r="E94" s="316"/>
      <c r="F94" s="316"/>
      <c r="G94" s="316"/>
      <c r="H94" s="316"/>
      <c r="I94" s="316"/>
      <c r="J94" s="316"/>
      <c r="K94" s="316"/>
      <c r="L94" s="316"/>
      <c r="M94" s="316"/>
      <c r="N94" s="316"/>
      <c r="O94" s="316"/>
      <c r="P94" s="316"/>
      <c r="Q94" s="316"/>
      <c r="R94" s="316"/>
    </row>
    <row r="95" spans="1:18" ht="18" customHeight="1">
      <c r="A95" s="269"/>
      <c r="C95" s="263" t="s">
        <v>146</v>
      </c>
      <c r="D95" s="317" t="s">
        <v>306</v>
      </c>
      <c r="E95" s="317"/>
      <c r="F95" s="317"/>
      <c r="G95" s="317"/>
      <c r="H95" s="317"/>
      <c r="I95" s="317"/>
      <c r="J95" s="317"/>
      <c r="K95" s="317"/>
      <c r="L95" s="317"/>
      <c r="M95" s="317"/>
      <c r="N95" s="317"/>
      <c r="O95" s="317"/>
      <c r="P95" s="317"/>
      <c r="Q95" s="317"/>
      <c r="R95" s="317"/>
    </row>
    <row r="96" spans="1:18" ht="18" customHeight="1">
      <c r="A96" s="269"/>
      <c r="C96" s="263"/>
      <c r="D96" s="317"/>
      <c r="E96" s="317"/>
      <c r="F96" s="317"/>
      <c r="G96" s="317"/>
      <c r="H96" s="317"/>
      <c r="I96" s="317"/>
      <c r="J96" s="317"/>
      <c r="K96" s="317"/>
      <c r="L96" s="317"/>
      <c r="M96" s="317"/>
      <c r="N96" s="317"/>
      <c r="O96" s="317"/>
      <c r="P96" s="317"/>
      <c r="Q96" s="317"/>
      <c r="R96" s="317"/>
    </row>
    <row r="97" spans="1:18" ht="18" customHeight="1">
      <c r="A97" s="269"/>
      <c r="C97" s="263" t="s">
        <v>221</v>
      </c>
      <c r="D97" s="316" t="s">
        <v>540</v>
      </c>
      <c r="E97" s="316"/>
      <c r="F97" s="316"/>
      <c r="G97" s="316"/>
      <c r="H97" s="316"/>
      <c r="I97" s="316"/>
      <c r="J97" s="316"/>
      <c r="K97" s="316"/>
      <c r="L97" s="316"/>
      <c r="M97" s="316"/>
      <c r="N97" s="316"/>
      <c r="O97" s="316"/>
      <c r="P97" s="316"/>
      <c r="Q97" s="316"/>
      <c r="R97" s="316"/>
    </row>
    <row r="98" spans="1:18" ht="18" customHeight="1">
      <c r="A98" s="269"/>
      <c r="C98" s="263" t="s">
        <v>222</v>
      </c>
      <c r="D98" s="317" t="s">
        <v>507</v>
      </c>
      <c r="E98" s="317"/>
      <c r="F98" s="317"/>
      <c r="G98" s="317"/>
      <c r="H98" s="317"/>
      <c r="I98" s="317"/>
      <c r="J98" s="317"/>
      <c r="K98" s="317"/>
      <c r="L98" s="317"/>
      <c r="M98" s="317"/>
      <c r="N98" s="317"/>
      <c r="O98" s="317"/>
      <c r="P98" s="317"/>
      <c r="Q98" s="317"/>
      <c r="R98" s="317"/>
    </row>
    <row r="99" spans="1:18" ht="18" customHeight="1">
      <c r="A99" s="269"/>
      <c r="C99" s="263"/>
      <c r="D99" s="317"/>
      <c r="E99" s="317"/>
      <c r="F99" s="317"/>
      <c r="G99" s="317"/>
      <c r="H99" s="317"/>
      <c r="I99" s="317"/>
      <c r="J99" s="317"/>
      <c r="K99" s="317"/>
      <c r="L99" s="317"/>
      <c r="M99" s="317"/>
      <c r="N99" s="317"/>
      <c r="O99" s="317"/>
      <c r="P99" s="317"/>
      <c r="Q99" s="317"/>
      <c r="R99" s="317"/>
    </row>
    <row r="100" spans="1:18" ht="18" customHeight="1">
      <c r="A100" s="269"/>
      <c r="C100" s="263" t="s">
        <v>260</v>
      </c>
      <c r="D100" s="317" t="s">
        <v>361</v>
      </c>
      <c r="E100" s="317"/>
      <c r="F100" s="317"/>
      <c r="G100" s="317"/>
      <c r="H100" s="317"/>
      <c r="I100" s="317"/>
      <c r="J100" s="317"/>
      <c r="K100" s="317"/>
      <c r="L100" s="317"/>
      <c r="M100" s="317"/>
      <c r="N100" s="317"/>
      <c r="O100" s="317"/>
      <c r="P100" s="317"/>
      <c r="Q100" s="317"/>
      <c r="R100" s="317"/>
    </row>
    <row r="101" spans="1:18" ht="18" customHeight="1">
      <c r="A101" s="269"/>
      <c r="C101" s="263"/>
      <c r="D101" s="317"/>
      <c r="E101" s="317"/>
      <c r="F101" s="317"/>
      <c r="G101" s="317"/>
      <c r="H101" s="317"/>
      <c r="I101" s="317"/>
      <c r="J101" s="317"/>
      <c r="K101" s="317"/>
      <c r="L101" s="317"/>
      <c r="M101" s="317"/>
      <c r="N101" s="317"/>
      <c r="O101" s="317"/>
      <c r="P101" s="317"/>
      <c r="Q101" s="317"/>
      <c r="R101" s="317"/>
    </row>
    <row r="102" spans="1:18" ht="18" customHeight="1">
      <c r="A102" s="269"/>
      <c r="C102" s="263" t="s">
        <v>290</v>
      </c>
      <c r="D102" s="317" t="s">
        <v>291</v>
      </c>
      <c r="E102" s="317"/>
      <c r="F102" s="317"/>
      <c r="G102" s="317"/>
      <c r="H102" s="317"/>
      <c r="I102" s="317"/>
      <c r="J102" s="317"/>
      <c r="K102" s="317"/>
      <c r="L102" s="317"/>
      <c r="M102" s="317"/>
      <c r="N102" s="317"/>
      <c r="O102" s="317"/>
      <c r="P102" s="317"/>
      <c r="Q102" s="317"/>
      <c r="R102" s="317"/>
    </row>
    <row r="103" spans="1:18" ht="11.25" customHeight="1">
      <c r="C103" s="272"/>
      <c r="D103" s="272"/>
      <c r="E103" s="273"/>
      <c r="F103" s="273"/>
      <c r="G103" s="273"/>
      <c r="H103" s="273"/>
      <c r="I103" s="273"/>
      <c r="J103" s="273"/>
      <c r="K103" s="273"/>
      <c r="L103" s="273"/>
      <c r="M103" s="273"/>
      <c r="N103" s="273"/>
      <c r="O103" s="273"/>
      <c r="P103" s="273"/>
      <c r="Q103" s="273"/>
      <c r="R103" s="273"/>
    </row>
    <row r="104" spans="1:18" ht="20.100000000000001" customHeight="1">
      <c r="B104" s="46" t="s">
        <v>365</v>
      </c>
    </row>
    <row r="106" spans="1:18" ht="20.100000000000001" customHeight="1">
      <c r="C106" s="291" t="s">
        <v>2</v>
      </c>
      <c r="D106" s="291"/>
      <c r="E106" s="291"/>
      <c r="F106" s="291"/>
      <c r="G106" s="296" t="s">
        <v>4</v>
      </c>
      <c r="H106" s="297"/>
      <c r="I106" s="297"/>
      <c r="J106" s="298"/>
      <c r="K106" s="291" t="s">
        <v>3</v>
      </c>
      <c r="L106" s="291"/>
      <c r="M106" s="291"/>
      <c r="N106" s="291"/>
      <c r="O106" s="291"/>
    </row>
    <row r="107" spans="1:18" ht="20.100000000000001" customHeight="1">
      <c r="C107" s="290" t="s">
        <v>5</v>
      </c>
      <c r="D107" s="290"/>
      <c r="E107" s="290"/>
      <c r="F107" s="290"/>
      <c r="G107" s="302" t="s">
        <v>152</v>
      </c>
      <c r="H107" s="303"/>
      <c r="I107" s="303"/>
      <c r="J107" s="304"/>
      <c r="K107" s="290" t="s">
        <v>39</v>
      </c>
      <c r="L107" s="290"/>
      <c r="M107" s="290"/>
      <c r="N107" s="290"/>
      <c r="O107" s="290"/>
    </row>
    <row r="108" spans="1:18" ht="20.100000000000001" customHeight="1">
      <c r="C108" s="290" t="s">
        <v>6</v>
      </c>
      <c r="D108" s="290"/>
      <c r="E108" s="290"/>
      <c r="F108" s="290"/>
      <c r="G108" s="302" t="s">
        <v>8</v>
      </c>
      <c r="H108" s="303"/>
      <c r="I108" s="303"/>
      <c r="J108" s="304"/>
      <c r="K108" s="290" t="s">
        <v>7</v>
      </c>
      <c r="L108" s="290"/>
      <c r="M108" s="290"/>
      <c r="N108" s="290"/>
      <c r="O108" s="290"/>
    </row>
    <row r="109" spans="1:18" ht="20.100000000000001" customHeight="1">
      <c r="C109" s="290" t="s">
        <v>165</v>
      </c>
      <c r="D109" s="290"/>
      <c r="E109" s="290"/>
      <c r="F109" s="290"/>
      <c r="G109" s="302" t="s">
        <v>40</v>
      </c>
      <c r="H109" s="303"/>
      <c r="I109" s="303"/>
      <c r="J109" s="304"/>
      <c r="K109" s="290" t="s">
        <v>9</v>
      </c>
      <c r="L109" s="290"/>
      <c r="M109" s="290"/>
      <c r="N109" s="290"/>
      <c r="O109" s="290"/>
    </row>
    <row r="110" spans="1:18" ht="20.100000000000001" customHeight="1">
      <c r="C110" s="290" t="s">
        <v>10</v>
      </c>
      <c r="D110" s="290"/>
      <c r="E110" s="290"/>
      <c r="F110" s="290"/>
      <c r="G110" s="302" t="s">
        <v>256</v>
      </c>
      <c r="H110" s="303"/>
      <c r="I110" s="303"/>
      <c r="J110" s="304"/>
      <c r="K110" s="290" t="s">
        <v>11</v>
      </c>
      <c r="L110" s="290"/>
      <c r="M110" s="290"/>
      <c r="N110" s="290"/>
      <c r="O110" s="290"/>
    </row>
    <row r="111" spans="1:18" ht="20.100000000000001" customHeight="1">
      <c r="C111" s="290"/>
      <c r="D111" s="290"/>
      <c r="E111" s="290"/>
      <c r="F111" s="290"/>
      <c r="G111" s="302" t="s">
        <v>13</v>
      </c>
      <c r="H111" s="303"/>
      <c r="I111" s="303"/>
      <c r="J111" s="304"/>
      <c r="K111" s="290" t="s">
        <v>12</v>
      </c>
      <c r="L111" s="290"/>
      <c r="M111" s="290"/>
      <c r="N111" s="290"/>
      <c r="O111" s="290"/>
    </row>
    <row r="112" spans="1:18" ht="20.100000000000001" customHeight="1">
      <c r="C112" s="274"/>
      <c r="D112" s="274"/>
      <c r="E112" s="15"/>
      <c r="F112" s="15"/>
      <c r="G112" s="15"/>
      <c r="H112" s="15"/>
      <c r="I112" s="15"/>
      <c r="J112" s="15"/>
      <c r="K112" s="15"/>
      <c r="L112" s="15"/>
      <c r="M112" s="15"/>
    </row>
    <row r="113" spans="3:16" ht="20.100000000000001" customHeight="1">
      <c r="C113" s="274"/>
      <c r="D113" s="274"/>
      <c r="E113" s="15"/>
      <c r="F113" s="15"/>
      <c r="G113" s="15"/>
      <c r="H113" s="15"/>
      <c r="I113" s="15"/>
      <c r="J113" s="15"/>
      <c r="K113" s="15"/>
      <c r="L113" s="15"/>
      <c r="M113" s="15"/>
    </row>
    <row r="114" spans="3:16" ht="20.100000000000001" customHeight="1">
      <c r="C114" s="311" t="s">
        <v>149</v>
      </c>
      <c r="D114" s="311"/>
      <c r="E114" s="311"/>
      <c r="F114" s="312"/>
      <c r="G114" s="15"/>
      <c r="H114" s="15"/>
      <c r="I114" s="15"/>
      <c r="J114" s="15"/>
      <c r="K114" s="15"/>
      <c r="L114" s="15"/>
      <c r="M114" s="15"/>
    </row>
    <row r="115" spans="3:16" ht="20.100000000000001" customHeight="1">
      <c r="C115" s="296" t="s">
        <v>2</v>
      </c>
      <c r="D115" s="297"/>
      <c r="E115" s="298"/>
      <c r="F115" s="291" t="s">
        <v>14</v>
      </c>
      <c r="G115" s="291"/>
      <c r="H115" s="291"/>
      <c r="I115" s="291"/>
      <c r="J115" s="291"/>
      <c r="K115" s="291"/>
      <c r="L115" s="291"/>
      <c r="M115" s="291"/>
      <c r="N115" s="291"/>
      <c r="O115" s="15"/>
      <c r="P115" s="15"/>
    </row>
    <row r="116" spans="3:16" ht="20.100000000000001" customHeight="1">
      <c r="C116" s="299" t="s">
        <v>11</v>
      </c>
      <c r="D116" s="300"/>
      <c r="E116" s="301"/>
      <c r="F116" s="291" t="s">
        <v>16</v>
      </c>
      <c r="G116" s="291"/>
      <c r="H116" s="291" t="s">
        <v>17</v>
      </c>
      <c r="I116" s="291"/>
      <c r="J116" s="113" t="s">
        <v>18</v>
      </c>
      <c r="K116" s="291" t="s">
        <v>19</v>
      </c>
      <c r="L116" s="291"/>
      <c r="M116" s="291" t="s">
        <v>20</v>
      </c>
      <c r="N116" s="291"/>
    </row>
    <row r="117" spans="3:16" ht="20.100000000000001" customHeight="1">
      <c r="C117" s="299" t="s">
        <v>15</v>
      </c>
      <c r="D117" s="300"/>
      <c r="E117" s="301"/>
      <c r="F117" s="291" t="s">
        <v>387</v>
      </c>
      <c r="G117" s="291"/>
      <c r="H117" s="291" t="s">
        <v>387</v>
      </c>
      <c r="I117" s="291"/>
      <c r="J117" s="113" t="s">
        <v>41</v>
      </c>
      <c r="K117" s="291" t="s">
        <v>387</v>
      </c>
      <c r="L117" s="291"/>
      <c r="M117" s="291" t="s">
        <v>41</v>
      </c>
      <c r="N117" s="291"/>
    </row>
    <row r="118" spans="3:16" ht="20.100000000000001" customHeight="1">
      <c r="C118" s="275"/>
      <c r="D118" s="150"/>
      <c r="E118" s="276"/>
      <c r="F118" s="290">
        <v>20.7</v>
      </c>
      <c r="G118" s="290"/>
      <c r="H118" s="290">
        <v>16.2</v>
      </c>
      <c r="I118" s="290"/>
      <c r="J118" s="163">
        <v>26.7</v>
      </c>
      <c r="K118" s="290">
        <v>2.1</v>
      </c>
      <c r="L118" s="290"/>
      <c r="M118" s="290">
        <v>7.35</v>
      </c>
      <c r="N118" s="290"/>
    </row>
    <row r="119" spans="3:16" ht="20.100000000000001" customHeight="1">
      <c r="C119" s="307" t="s">
        <v>150</v>
      </c>
      <c r="D119" s="308"/>
      <c r="E119" s="309"/>
      <c r="F119" s="291" t="s">
        <v>21</v>
      </c>
      <c r="G119" s="291"/>
      <c r="H119" s="291"/>
      <c r="I119" s="291"/>
      <c r="J119" s="291"/>
      <c r="K119" s="291"/>
      <c r="L119" s="291"/>
      <c r="M119" s="291"/>
      <c r="N119" s="291"/>
    </row>
    <row r="120" spans="3:16" ht="20.100000000000001" customHeight="1">
      <c r="C120" s="299" t="s">
        <v>386</v>
      </c>
      <c r="D120" s="300"/>
      <c r="E120" s="301"/>
      <c r="F120" s="291" t="s">
        <v>16</v>
      </c>
      <c r="G120" s="291"/>
      <c r="H120" s="291" t="s">
        <v>17</v>
      </c>
      <c r="I120" s="291"/>
      <c r="J120" s="113" t="s">
        <v>18</v>
      </c>
      <c r="K120" s="291" t="s">
        <v>19</v>
      </c>
      <c r="L120" s="291"/>
      <c r="M120" s="291" t="s">
        <v>20</v>
      </c>
      <c r="N120" s="291"/>
    </row>
    <row r="121" spans="3:16" ht="20.100000000000001" customHeight="1">
      <c r="C121" s="275"/>
      <c r="D121" s="150"/>
      <c r="E121" s="276"/>
      <c r="F121" s="291" t="s">
        <v>41</v>
      </c>
      <c r="G121" s="291"/>
      <c r="H121" s="291" t="s">
        <v>41</v>
      </c>
      <c r="I121" s="291"/>
      <c r="J121" s="113" t="s">
        <v>41</v>
      </c>
      <c r="K121" s="291" t="s">
        <v>41</v>
      </c>
      <c r="L121" s="291"/>
      <c r="M121" s="291" t="s">
        <v>41</v>
      </c>
      <c r="N121" s="291"/>
    </row>
    <row r="122" spans="3:16" ht="20.100000000000001" customHeight="1">
      <c r="C122" s="275"/>
      <c r="D122" s="150"/>
      <c r="E122" s="276"/>
      <c r="F122" s="290">
        <v>7.59</v>
      </c>
      <c r="G122" s="290"/>
      <c r="H122" s="290">
        <v>5.94</v>
      </c>
      <c r="I122" s="290"/>
      <c r="J122" s="163">
        <v>9.7899999999999991</v>
      </c>
      <c r="K122" s="290">
        <v>0.77</v>
      </c>
      <c r="L122" s="290"/>
      <c r="M122" s="290">
        <v>2.7</v>
      </c>
      <c r="N122" s="290"/>
    </row>
    <row r="123" spans="3:16" ht="20.100000000000001" customHeight="1">
      <c r="C123" s="275"/>
      <c r="D123" s="150"/>
      <c r="E123" s="276"/>
      <c r="F123" s="291" t="s">
        <v>22</v>
      </c>
      <c r="G123" s="291"/>
      <c r="H123" s="291"/>
      <c r="I123" s="291"/>
      <c r="J123" s="291"/>
      <c r="K123" s="291"/>
      <c r="L123" s="291"/>
      <c r="M123" s="291"/>
      <c r="N123" s="291"/>
    </row>
    <row r="124" spans="3:16" ht="20.100000000000001" customHeight="1">
      <c r="C124" s="275"/>
      <c r="D124" s="150"/>
      <c r="E124" s="276"/>
      <c r="F124" s="291" t="s">
        <v>16</v>
      </c>
      <c r="G124" s="291"/>
      <c r="H124" s="291" t="s">
        <v>17</v>
      </c>
      <c r="I124" s="291"/>
      <c r="J124" s="113" t="s">
        <v>18</v>
      </c>
      <c r="K124" s="291" t="s">
        <v>19</v>
      </c>
      <c r="L124" s="291"/>
      <c r="M124" s="291" t="s">
        <v>20</v>
      </c>
      <c r="N124" s="291"/>
    </row>
    <row r="125" spans="3:16" ht="20.100000000000001" customHeight="1">
      <c r="C125" s="275"/>
      <c r="D125" s="150"/>
      <c r="E125" s="276"/>
      <c r="F125" s="291" t="s">
        <v>41</v>
      </c>
      <c r="G125" s="291"/>
      <c r="H125" s="291" t="s">
        <v>41</v>
      </c>
      <c r="I125" s="291"/>
      <c r="J125" s="113" t="s">
        <v>41</v>
      </c>
      <c r="K125" s="291" t="s">
        <v>41</v>
      </c>
      <c r="L125" s="291"/>
      <c r="M125" s="291" t="s">
        <v>41</v>
      </c>
      <c r="N125" s="291"/>
    </row>
    <row r="126" spans="3:16" ht="20.100000000000001" customHeight="1">
      <c r="C126" s="277"/>
      <c r="D126" s="278"/>
      <c r="E126" s="279"/>
      <c r="F126" s="290">
        <v>13.8</v>
      </c>
      <c r="G126" s="290"/>
      <c r="H126" s="290">
        <v>10.8</v>
      </c>
      <c r="I126" s="290"/>
      <c r="J126" s="163">
        <v>17.8</v>
      </c>
      <c r="K126" s="290">
        <v>1.4</v>
      </c>
      <c r="L126" s="290"/>
      <c r="M126" s="290">
        <v>4.9000000000000004</v>
      </c>
      <c r="N126" s="290"/>
    </row>
    <row r="127" spans="3:16" ht="20.100000000000001" customHeight="1">
      <c r="C127" s="274"/>
      <c r="D127" s="274"/>
      <c r="E127" s="15"/>
      <c r="F127" s="15"/>
      <c r="G127" s="15"/>
      <c r="H127" s="15"/>
      <c r="I127" s="15"/>
      <c r="J127" s="15"/>
      <c r="K127" s="15"/>
      <c r="L127" s="15"/>
      <c r="M127" s="15"/>
    </row>
    <row r="128" spans="3:16" ht="20.100000000000001" customHeight="1">
      <c r="C128" s="274"/>
      <c r="D128" s="274"/>
      <c r="E128" s="15"/>
      <c r="F128" s="15"/>
      <c r="G128" s="15"/>
      <c r="H128" s="15"/>
      <c r="I128" s="15"/>
      <c r="J128" s="15"/>
      <c r="K128" s="15"/>
      <c r="L128" s="15"/>
      <c r="M128" s="15"/>
    </row>
    <row r="129" spans="3:18" ht="20.100000000000001" customHeight="1">
      <c r="C129" s="296" t="s">
        <v>2</v>
      </c>
      <c r="D129" s="297"/>
      <c r="E129" s="298"/>
      <c r="F129" s="291" t="s">
        <v>14</v>
      </c>
      <c r="G129" s="291"/>
      <c r="H129" s="291"/>
      <c r="I129" s="291"/>
      <c r="J129" s="291"/>
      <c r="K129" s="291"/>
      <c r="L129" s="291"/>
      <c r="M129" s="291"/>
      <c r="N129" s="291"/>
    </row>
    <row r="130" spans="3:18" ht="20.100000000000001" customHeight="1">
      <c r="C130" s="299" t="s">
        <v>12</v>
      </c>
      <c r="D130" s="300"/>
      <c r="E130" s="301"/>
      <c r="F130" s="291" t="s">
        <v>16</v>
      </c>
      <c r="G130" s="291"/>
      <c r="H130" s="291" t="s">
        <v>17</v>
      </c>
      <c r="I130" s="291"/>
      <c r="J130" s="113" t="s">
        <v>18</v>
      </c>
      <c r="K130" s="291" t="s">
        <v>19</v>
      </c>
      <c r="L130" s="291"/>
      <c r="M130" s="291" t="s">
        <v>20</v>
      </c>
      <c r="N130" s="291"/>
    </row>
    <row r="131" spans="3:18" ht="20.100000000000001" customHeight="1">
      <c r="C131" s="299" t="s">
        <v>15</v>
      </c>
      <c r="D131" s="300"/>
      <c r="E131" s="301"/>
      <c r="F131" s="310" t="s">
        <v>41</v>
      </c>
      <c r="G131" s="310"/>
      <c r="H131" s="291" t="s">
        <v>41</v>
      </c>
      <c r="I131" s="291"/>
      <c r="J131" s="113" t="s">
        <v>41</v>
      </c>
      <c r="K131" s="291" t="s">
        <v>41</v>
      </c>
      <c r="L131" s="291"/>
      <c r="M131" s="291" t="s">
        <v>41</v>
      </c>
      <c r="N131" s="291"/>
    </row>
    <row r="132" spans="3:18" ht="20.100000000000001" customHeight="1">
      <c r="C132" s="275"/>
      <c r="D132" s="150"/>
      <c r="E132" s="276"/>
      <c r="F132" s="290">
        <v>17.7</v>
      </c>
      <c r="G132" s="290"/>
      <c r="H132" s="290">
        <v>13.5</v>
      </c>
      <c r="I132" s="290"/>
      <c r="J132" s="163">
        <v>22.2</v>
      </c>
      <c r="K132" s="290">
        <v>1.8</v>
      </c>
      <c r="L132" s="290"/>
      <c r="M132" s="290">
        <v>5.88</v>
      </c>
      <c r="N132" s="290"/>
    </row>
    <row r="133" spans="3:18" ht="20.100000000000001" customHeight="1">
      <c r="C133" s="307" t="s">
        <v>150</v>
      </c>
      <c r="D133" s="308"/>
      <c r="E133" s="309"/>
      <c r="F133" s="291" t="s">
        <v>21</v>
      </c>
      <c r="G133" s="291"/>
      <c r="H133" s="291"/>
      <c r="I133" s="291"/>
      <c r="J133" s="291"/>
      <c r="K133" s="291"/>
      <c r="L133" s="291"/>
      <c r="M133" s="291"/>
      <c r="N133" s="291"/>
    </row>
    <row r="134" spans="3:18" ht="20.100000000000001" customHeight="1">
      <c r="C134" s="299" t="s">
        <v>385</v>
      </c>
      <c r="D134" s="300"/>
      <c r="E134" s="301"/>
      <c r="F134" s="291" t="s">
        <v>16</v>
      </c>
      <c r="G134" s="291"/>
      <c r="H134" s="291" t="s">
        <v>17</v>
      </c>
      <c r="I134" s="291"/>
      <c r="J134" s="113" t="s">
        <v>18</v>
      </c>
      <c r="K134" s="291" t="s">
        <v>19</v>
      </c>
      <c r="L134" s="291"/>
      <c r="M134" s="291" t="s">
        <v>20</v>
      </c>
      <c r="N134" s="291"/>
    </row>
    <row r="135" spans="3:18" ht="20.100000000000001" customHeight="1">
      <c r="C135" s="275"/>
      <c r="D135" s="150"/>
      <c r="E135" s="276"/>
      <c r="F135" s="291" t="s">
        <v>41</v>
      </c>
      <c r="G135" s="291"/>
      <c r="H135" s="291" t="s">
        <v>41</v>
      </c>
      <c r="I135" s="291"/>
      <c r="J135" s="113" t="s">
        <v>41</v>
      </c>
      <c r="K135" s="291" t="s">
        <v>41</v>
      </c>
      <c r="L135" s="291"/>
      <c r="M135" s="291" t="s">
        <v>41</v>
      </c>
      <c r="N135" s="291"/>
    </row>
    <row r="136" spans="3:18" ht="20.100000000000001" customHeight="1">
      <c r="C136" s="275"/>
      <c r="D136" s="150"/>
      <c r="E136" s="276"/>
      <c r="F136" s="290">
        <v>6.49</v>
      </c>
      <c r="G136" s="290"/>
      <c r="H136" s="290">
        <v>4.95</v>
      </c>
      <c r="I136" s="290"/>
      <c r="J136" s="163">
        <v>8.14</v>
      </c>
      <c r="K136" s="290">
        <v>0.66</v>
      </c>
      <c r="L136" s="290"/>
      <c r="M136" s="290">
        <v>2.16</v>
      </c>
      <c r="N136" s="290"/>
    </row>
    <row r="137" spans="3:18" ht="20.100000000000001" customHeight="1">
      <c r="C137" s="275"/>
      <c r="D137" s="150"/>
      <c r="E137" s="276"/>
      <c r="F137" s="291" t="s">
        <v>22</v>
      </c>
      <c r="G137" s="291"/>
      <c r="H137" s="291"/>
      <c r="I137" s="291"/>
      <c r="J137" s="291"/>
      <c r="K137" s="291"/>
      <c r="L137" s="291"/>
      <c r="M137" s="291"/>
      <c r="N137" s="291"/>
    </row>
    <row r="138" spans="3:18" ht="20.100000000000001" customHeight="1">
      <c r="C138" s="275"/>
      <c r="D138" s="150"/>
      <c r="E138" s="276"/>
      <c r="F138" s="291" t="s">
        <v>16</v>
      </c>
      <c r="G138" s="291"/>
      <c r="H138" s="291" t="s">
        <v>17</v>
      </c>
      <c r="I138" s="291"/>
      <c r="J138" s="113" t="s">
        <v>18</v>
      </c>
      <c r="K138" s="291" t="s">
        <v>19</v>
      </c>
      <c r="L138" s="291"/>
      <c r="M138" s="291" t="s">
        <v>20</v>
      </c>
      <c r="N138" s="291"/>
    </row>
    <row r="139" spans="3:18" ht="20.100000000000001" customHeight="1">
      <c r="C139" s="275"/>
      <c r="D139" s="150"/>
      <c r="E139" s="276"/>
      <c r="F139" s="291" t="s">
        <v>41</v>
      </c>
      <c r="G139" s="291"/>
      <c r="H139" s="291" t="s">
        <v>41</v>
      </c>
      <c r="I139" s="291"/>
      <c r="J139" s="113" t="s">
        <v>41</v>
      </c>
      <c r="K139" s="291" t="s">
        <v>41</v>
      </c>
      <c r="L139" s="291"/>
      <c r="M139" s="291" t="s">
        <v>41</v>
      </c>
      <c r="N139" s="291"/>
    </row>
    <row r="140" spans="3:18" ht="20.100000000000001" customHeight="1">
      <c r="C140" s="277"/>
      <c r="D140" s="278"/>
      <c r="E140" s="279"/>
      <c r="F140" s="290">
        <v>11.8</v>
      </c>
      <c r="G140" s="290"/>
      <c r="H140" s="290">
        <v>9</v>
      </c>
      <c r="I140" s="290"/>
      <c r="J140" s="163">
        <v>14.8</v>
      </c>
      <c r="K140" s="290">
        <v>1.2</v>
      </c>
      <c r="L140" s="290"/>
      <c r="M140" s="290">
        <v>3.92</v>
      </c>
      <c r="N140" s="290"/>
    </row>
    <row r="141" spans="3:18" ht="20.100000000000001" customHeight="1">
      <c r="C141" s="150"/>
      <c r="D141" s="150"/>
      <c r="E141" s="15"/>
      <c r="F141" s="32"/>
      <c r="G141" s="32"/>
      <c r="H141" s="32"/>
      <c r="I141" s="32"/>
      <c r="J141" s="32"/>
      <c r="K141" s="15"/>
      <c r="L141" s="15"/>
      <c r="M141" s="15"/>
    </row>
    <row r="142" spans="3:18" ht="20.100000000000001" customHeight="1">
      <c r="C142" s="150"/>
      <c r="D142" s="150"/>
      <c r="E142" s="15"/>
      <c r="F142" s="32"/>
      <c r="G142" s="32"/>
      <c r="H142" s="32"/>
      <c r="I142" s="32"/>
      <c r="J142" s="32"/>
      <c r="K142" s="15"/>
      <c r="L142" s="15"/>
      <c r="M142" s="15"/>
    </row>
    <row r="143" spans="3:18" ht="20.100000000000001" customHeight="1">
      <c r="C143" s="311" t="s">
        <v>383</v>
      </c>
      <c r="D143" s="311"/>
      <c r="E143" s="311"/>
      <c r="F143" s="311"/>
      <c r="G143" s="311"/>
      <c r="H143" s="311"/>
      <c r="I143" s="311"/>
      <c r="J143" s="311"/>
      <c r="K143" s="15"/>
      <c r="L143" s="15"/>
      <c r="M143" s="15"/>
    </row>
    <row r="144" spans="3:18" ht="20.100000000000001" customHeight="1">
      <c r="C144" s="322" t="s">
        <v>23</v>
      </c>
      <c r="D144" s="323"/>
      <c r="E144" s="291" t="s">
        <v>21</v>
      </c>
      <c r="F144" s="291"/>
      <c r="G144" s="291"/>
      <c r="H144" s="291"/>
      <c r="I144" s="291"/>
      <c r="J144" s="291"/>
      <c r="K144" s="291" t="s">
        <v>22</v>
      </c>
      <c r="L144" s="291"/>
      <c r="M144" s="291"/>
      <c r="N144" s="291"/>
      <c r="O144" s="291"/>
      <c r="P144" s="291"/>
      <c r="Q144" s="291"/>
      <c r="R144" s="291"/>
    </row>
    <row r="145" spans="3:27" ht="20.100000000000001" customHeight="1">
      <c r="C145" s="307"/>
      <c r="D145" s="309"/>
      <c r="E145" s="291" t="s">
        <v>24</v>
      </c>
      <c r="F145" s="291" t="s">
        <v>25</v>
      </c>
      <c r="G145" s="291"/>
      <c r="H145" s="291" t="s">
        <v>26</v>
      </c>
      <c r="I145" s="291"/>
      <c r="J145" s="291"/>
      <c r="K145" s="291" t="s">
        <v>24</v>
      </c>
      <c r="L145" s="291"/>
      <c r="M145" s="291" t="s">
        <v>25</v>
      </c>
      <c r="N145" s="291" t="s">
        <v>26</v>
      </c>
      <c r="O145" s="291"/>
      <c r="P145" s="291"/>
      <c r="Q145" s="291"/>
      <c r="R145" s="291"/>
    </row>
    <row r="146" spans="3:27" ht="20.100000000000001" customHeight="1">
      <c r="C146" s="324"/>
      <c r="D146" s="325"/>
      <c r="E146" s="291"/>
      <c r="F146" s="291"/>
      <c r="G146" s="291"/>
      <c r="H146" s="291" t="s">
        <v>147</v>
      </c>
      <c r="I146" s="291"/>
      <c r="J146" s="113" t="s">
        <v>148</v>
      </c>
      <c r="K146" s="291"/>
      <c r="L146" s="291"/>
      <c r="M146" s="291"/>
      <c r="N146" s="291" t="s">
        <v>147</v>
      </c>
      <c r="O146" s="291"/>
      <c r="P146" s="291" t="s">
        <v>148</v>
      </c>
      <c r="Q146" s="291"/>
      <c r="R146" s="291"/>
    </row>
    <row r="147" spans="3:27" ht="20.100000000000001" customHeight="1">
      <c r="C147" s="302"/>
      <c r="D147" s="304"/>
      <c r="E147" s="280"/>
      <c r="F147" s="319"/>
      <c r="G147" s="319"/>
      <c r="H147" s="319"/>
      <c r="I147" s="319"/>
      <c r="J147" s="281"/>
      <c r="K147" s="320"/>
      <c r="L147" s="320"/>
      <c r="M147" s="282"/>
      <c r="N147" s="329"/>
      <c r="O147" s="329"/>
      <c r="P147" s="319"/>
      <c r="Q147" s="319"/>
      <c r="R147" s="319"/>
    </row>
    <row r="148" spans="3:27" ht="20.100000000000001" customHeight="1">
      <c r="C148" s="302"/>
      <c r="D148" s="304"/>
      <c r="E148" s="280"/>
      <c r="F148" s="319"/>
      <c r="G148" s="319"/>
      <c r="H148" s="319"/>
      <c r="I148" s="319"/>
      <c r="J148" s="281"/>
      <c r="K148" s="320"/>
      <c r="L148" s="320"/>
      <c r="M148" s="282"/>
      <c r="N148" s="329"/>
      <c r="O148" s="329"/>
      <c r="P148" s="319"/>
      <c r="Q148" s="319"/>
      <c r="R148" s="319"/>
    </row>
    <row r="149" spans="3:27" ht="20.100000000000001" customHeight="1">
      <c r="C149" s="274"/>
      <c r="D149" s="274"/>
      <c r="E149" s="15"/>
      <c r="F149" s="15"/>
      <c r="G149" s="15"/>
      <c r="H149" s="15"/>
      <c r="I149" s="15"/>
      <c r="J149" s="15"/>
      <c r="K149" s="15"/>
      <c r="L149" s="15"/>
    </row>
    <row r="150" spans="3:27" ht="20.100000000000001" customHeight="1">
      <c r="C150" s="311" t="s">
        <v>384</v>
      </c>
      <c r="D150" s="311"/>
      <c r="E150" s="311"/>
      <c r="F150" s="311"/>
      <c r="G150" s="311"/>
      <c r="H150" s="311"/>
      <c r="I150" s="311"/>
      <c r="J150" s="311"/>
      <c r="K150" s="15"/>
      <c r="L150" s="15"/>
    </row>
    <row r="151" spans="3:27" ht="20.100000000000001" customHeight="1">
      <c r="C151" s="322" t="s">
        <v>23</v>
      </c>
      <c r="D151" s="323"/>
      <c r="E151" s="291" t="s">
        <v>21</v>
      </c>
      <c r="F151" s="291"/>
      <c r="G151" s="291"/>
      <c r="H151" s="291"/>
      <c r="I151" s="291"/>
      <c r="J151" s="291" t="s">
        <v>27</v>
      </c>
      <c r="K151" s="291"/>
      <c r="L151" s="291"/>
      <c r="M151" s="291"/>
      <c r="N151" s="296" t="s">
        <v>28</v>
      </c>
      <c r="O151" s="297"/>
      <c r="P151" s="298"/>
    </row>
    <row r="152" spans="3:27" ht="20.100000000000001" customHeight="1">
      <c r="C152" s="324"/>
      <c r="D152" s="325"/>
      <c r="E152" s="113" t="s">
        <v>24</v>
      </c>
      <c r="F152" s="291" t="s">
        <v>29</v>
      </c>
      <c r="G152" s="291"/>
      <c r="H152" s="291" t="s">
        <v>25</v>
      </c>
      <c r="I152" s="291"/>
      <c r="J152" s="113" t="s">
        <v>24</v>
      </c>
      <c r="K152" s="291" t="s">
        <v>29</v>
      </c>
      <c r="L152" s="291"/>
      <c r="M152" s="113" t="s">
        <v>25</v>
      </c>
      <c r="N152" s="296"/>
      <c r="O152" s="297"/>
      <c r="P152" s="298"/>
    </row>
    <row r="153" spans="3:27" ht="20.100000000000001" customHeight="1">
      <c r="C153" s="302"/>
      <c r="D153" s="304"/>
      <c r="E153" s="163"/>
      <c r="F153" s="290"/>
      <c r="G153" s="290"/>
      <c r="H153" s="290"/>
      <c r="I153" s="290"/>
      <c r="J153" s="163"/>
      <c r="K153" s="290"/>
      <c r="L153" s="290"/>
      <c r="M153" s="163"/>
      <c r="N153" s="302"/>
      <c r="O153" s="303"/>
      <c r="P153" s="304"/>
    </row>
    <row r="154" spans="3:27" ht="20.100000000000001" customHeight="1">
      <c r="C154" s="302"/>
      <c r="D154" s="304"/>
      <c r="E154" s="163"/>
      <c r="F154" s="290"/>
      <c r="G154" s="290"/>
      <c r="H154" s="290"/>
      <c r="I154" s="290"/>
      <c r="J154" s="163"/>
      <c r="K154" s="290"/>
      <c r="L154" s="290"/>
      <c r="M154" s="163"/>
      <c r="N154" s="302"/>
      <c r="O154" s="303"/>
      <c r="P154" s="304"/>
      <c r="W154" s="61"/>
      <c r="X154" s="61"/>
      <c r="Y154" s="61"/>
      <c r="Z154" s="61"/>
      <c r="AA154" s="61"/>
    </row>
    <row r="155" spans="3:27" ht="20.100000000000001" customHeight="1">
      <c r="C155" s="32"/>
      <c r="D155" s="32"/>
      <c r="E155" s="32"/>
      <c r="F155" s="32"/>
      <c r="G155" s="32"/>
      <c r="H155" s="32"/>
      <c r="I155" s="32"/>
      <c r="J155" s="32"/>
      <c r="K155" s="32"/>
      <c r="L155" s="32"/>
      <c r="M155" s="32"/>
      <c r="N155" s="32"/>
      <c r="O155" s="32"/>
      <c r="P155" s="32"/>
      <c r="W155" s="61"/>
      <c r="X155" s="61"/>
      <c r="Y155" s="61"/>
      <c r="Z155" s="61"/>
      <c r="AA155" s="61"/>
    </row>
    <row r="156" spans="3:27" ht="20.100000000000001" customHeight="1">
      <c r="C156" s="312" t="s">
        <v>331</v>
      </c>
      <c r="D156" s="312"/>
      <c r="E156" s="312"/>
      <c r="F156" s="32"/>
      <c r="G156" s="32"/>
      <c r="H156" s="32"/>
      <c r="I156" s="32"/>
      <c r="J156" s="32"/>
      <c r="K156" s="32"/>
      <c r="L156" s="32"/>
      <c r="M156" s="32"/>
      <c r="N156" s="32"/>
      <c r="O156" s="32"/>
      <c r="P156" s="32"/>
      <c r="W156" s="61"/>
      <c r="X156" s="61"/>
      <c r="Y156" s="61"/>
      <c r="Z156" s="61"/>
      <c r="AA156" s="61"/>
    </row>
    <row r="157" spans="3:27" ht="20.100000000000001" customHeight="1">
      <c r="C157" s="291" t="s">
        <v>332</v>
      </c>
      <c r="D157" s="291"/>
      <c r="E157" s="291"/>
      <c r="F157" s="291" t="s">
        <v>334</v>
      </c>
      <c r="G157" s="291"/>
      <c r="H157" s="291"/>
      <c r="I157" s="291"/>
      <c r="J157" s="291"/>
      <c r="K157" s="291"/>
      <c r="L157" s="291"/>
      <c r="M157" s="326" t="s">
        <v>340</v>
      </c>
      <c r="N157" s="327"/>
      <c r="O157" s="327"/>
      <c r="P157" s="327"/>
      <c r="Q157" s="327"/>
      <c r="R157" s="328"/>
      <c r="W157" s="61"/>
      <c r="X157" s="61"/>
      <c r="Y157" s="61"/>
      <c r="Z157" s="61"/>
      <c r="AA157" s="61"/>
    </row>
    <row r="158" spans="3:27" ht="20.100000000000001" customHeight="1">
      <c r="C158" s="291"/>
      <c r="D158" s="291"/>
      <c r="E158" s="291"/>
      <c r="F158" s="291" t="s">
        <v>341</v>
      </c>
      <c r="G158" s="291"/>
      <c r="H158" s="291"/>
      <c r="I158" s="291"/>
      <c r="J158" s="318" t="s">
        <v>342</v>
      </c>
      <c r="K158" s="318"/>
      <c r="L158" s="318"/>
      <c r="M158" s="326"/>
      <c r="N158" s="327"/>
      <c r="O158" s="327"/>
      <c r="P158" s="327"/>
      <c r="Q158" s="327"/>
      <c r="R158" s="328"/>
      <c r="W158" s="61"/>
      <c r="X158" s="61"/>
      <c r="Y158" s="61"/>
      <c r="Z158" s="61"/>
      <c r="AA158" s="61"/>
    </row>
    <row r="159" spans="3:27" ht="20.100000000000001" customHeight="1">
      <c r="C159" s="292"/>
      <c r="D159" s="292"/>
      <c r="E159" s="292"/>
      <c r="F159" s="319" t="str">
        <f>IF(C159="","",VLOOKUP(C159,データ!$B$3:$C$25,2,0))</f>
        <v/>
      </c>
      <c r="G159" s="319"/>
      <c r="H159" s="319"/>
      <c r="I159" s="319"/>
      <c r="J159" s="319" t="str">
        <f>IF(C159="","",VLOOKUP(C159,データ!$B$3:$D$26,3,0))</f>
        <v/>
      </c>
      <c r="K159" s="319"/>
      <c r="L159" s="319"/>
      <c r="M159" s="293" t="str">
        <f>IF(C159="","",VLOOKUP(C159,データ!$B$3:$E$27,4,0))</f>
        <v/>
      </c>
      <c r="N159" s="294"/>
      <c r="O159" s="294"/>
      <c r="P159" s="294"/>
      <c r="Q159" s="294"/>
      <c r="R159" s="295"/>
      <c r="W159" s="61"/>
      <c r="X159" s="61"/>
      <c r="Y159" s="61"/>
      <c r="Z159" s="61"/>
      <c r="AA159" s="61"/>
    </row>
    <row r="160" spans="3:27" ht="20.100000000000001" customHeight="1">
      <c r="C160" s="292"/>
      <c r="D160" s="292"/>
      <c r="E160" s="292"/>
      <c r="F160" s="319" t="str">
        <f>IF(C160="","",VLOOKUP(C160,データ!$B$3:$C$25,2,0))</f>
        <v/>
      </c>
      <c r="G160" s="319"/>
      <c r="H160" s="319"/>
      <c r="I160" s="319"/>
      <c r="J160" s="319" t="str">
        <f>IF(C160="","",VLOOKUP(C160,データ!$B$3:$D$26,3,0))</f>
        <v/>
      </c>
      <c r="K160" s="319"/>
      <c r="L160" s="319"/>
      <c r="M160" s="293" t="str">
        <f>IF(C160="","",VLOOKUP(C160,データ!$B$3:$E$27,4,0))</f>
        <v/>
      </c>
      <c r="N160" s="294"/>
      <c r="O160" s="294"/>
      <c r="P160" s="294"/>
      <c r="Q160" s="294"/>
      <c r="R160" s="295"/>
      <c r="W160" s="61"/>
      <c r="X160" s="61"/>
      <c r="Y160" s="61"/>
      <c r="Z160" s="61"/>
      <c r="AA160" s="61"/>
    </row>
    <row r="161" spans="2:27" ht="20.100000000000001" customHeight="1">
      <c r="C161" s="292"/>
      <c r="D161" s="292"/>
      <c r="E161" s="292"/>
      <c r="F161" s="319" t="str">
        <f>IF(C161="","",VLOOKUP(C161,データ!$B$3:$C$25,2,0))</f>
        <v/>
      </c>
      <c r="G161" s="319"/>
      <c r="H161" s="319"/>
      <c r="I161" s="319"/>
      <c r="J161" s="319" t="str">
        <f>IF(C161="","",VLOOKUP(C161,データ!$B$3:$D$26,3,0))</f>
        <v/>
      </c>
      <c r="K161" s="319"/>
      <c r="L161" s="319"/>
      <c r="M161" s="293" t="str">
        <f>IF(C161="","",VLOOKUP(C161,データ!$B$3:$E$27,4,0))</f>
        <v/>
      </c>
      <c r="N161" s="294"/>
      <c r="O161" s="294"/>
      <c r="P161" s="294"/>
      <c r="Q161" s="294"/>
      <c r="R161" s="295"/>
      <c r="W161" s="61"/>
      <c r="X161" s="61"/>
      <c r="Y161" s="61"/>
      <c r="Z161" s="61"/>
      <c r="AA161" s="61"/>
    </row>
    <row r="162" spans="2:27" ht="20.100000000000001" customHeight="1">
      <c r="C162" s="292"/>
      <c r="D162" s="292"/>
      <c r="E162" s="292"/>
      <c r="F162" s="319" t="str">
        <f>IF(C162="","",VLOOKUP(C162,データ!$B$3:$C$25,2,0))</f>
        <v/>
      </c>
      <c r="G162" s="319"/>
      <c r="H162" s="319"/>
      <c r="I162" s="319"/>
      <c r="J162" s="319" t="str">
        <f>IF(C162="","",VLOOKUP(C162,データ!$B$3:$D$26,3,0))</f>
        <v/>
      </c>
      <c r="K162" s="319"/>
      <c r="L162" s="319"/>
      <c r="M162" s="293" t="str">
        <f>IF(C162="","",VLOOKUP(C162,データ!$B$3:$E$27,4,0))</f>
        <v/>
      </c>
      <c r="N162" s="294"/>
      <c r="O162" s="294"/>
      <c r="P162" s="294"/>
      <c r="Q162" s="294"/>
      <c r="R162" s="295"/>
      <c r="W162" s="61"/>
      <c r="X162" s="61"/>
      <c r="Y162" s="61"/>
      <c r="Z162" s="61"/>
      <c r="AA162" s="61"/>
    </row>
    <row r="163" spans="2:27" ht="20.100000000000001" customHeight="1">
      <c r="C163" s="292"/>
      <c r="D163" s="292"/>
      <c r="E163" s="292"/>
      <c r="F163" s="319" t="str">
        <f>IF(C163="","",VLOOKUP(C163,データ!$B$3:$C$25,2,0))</f>
        <v/>
      </c>
      <c r="G163" s="319"/>
      <c r="H163" s="319"/>
      <c r="I163" s="319"/>
      <c r="J163" s="319" t="str">
        <f>IF(C163="","",VLOOKUP(C163,データ!$B$3:$D$26,3,0))</f>
        <v/>
      </c>
      <c r="K163" s="319"/>
      <c r="L163" s="319"/>
      <c r="M163" s="293" t="str">
        <f>IF(C163="","",VLOOKUP(C163,データ!$B$3:$E$27,4,0))</f>
        <v/>
      </c>
      <c r="N163" s="294"/>
      <c r="O163" s="294"/>
      <c r="P163" s="294"/>
      <c r="Q163" s="294"/>
      <c r="R163" s="295"/>
      <c r="W163" s="61"/>
      <c r="X163" s="61"/>
      <c r="Y163" s="61"/>
      <c r="Z163" s="61"/>
      <c r="AA163" s="61"/>
    </row>
    <row r="164" spans="2:27" ht="20.100000000000001" customHeight="1">
      <c r="C164" s="292"/>
      <c r="D164" s="292"/>
      <c r="E164" s="292"/>
      <c r="F164" s="319" t="str">
        <f>IF(C164="","",VLOOKUP(C164,データ!$B$3:$C$25,2,0))</f>
        <v/>
      </c>
      <c r="G164" s="319"/>
      <c r="H164" s="319"/>
      <c r="I164" s="319"/>
      <c r="J164" s="319" t="str">
        <f>IF(C164="","",VLOOKUP(C164,データ!$B$3:$D$26,3,0))</f>
        <v/>
      </c>
      <c r="K164" s="319"/>
      <c r="L164" s="319"/>
      <c r="M164" s="293" t="str">
        <f>IF(C164="","",VLOOKUP(C164,データ!$B$3:$E$27,4,0))</f>
        <v/>
      </c>
      <c r="N164" s="294"/>
      <c r="O164" s="294"/>
      <c r="P164" s="294"/>
      <c r="Q164" s="294"/>
      <c r="R164" s="295"/>
      <c r="W164" s="61"/>
      <c r="X164" s="61"/>
      <c r="Y164" s="61"/>
      <c r="Z164" s="61"/>
      <c r="AA164" s="61"/>
    </row>
    <row r="165" spans="2:27" ht="20.100000000000001" customHeight="1">
      <c r="C165" s="292"/>
      <c r="D165" s="292"/>
      <c r="E165" s="292"/>
      <c r="F165" s="319" t="str">
        <f>IF(C165="","",VLOOKUP(C165,データ!$B$3:$C$25,2,0))</f>
        <v/>
      </c>
      <c r="G165" s="319"/>
      <c r="H165" s="319"/>
      <c r="I165" s="319"/>
      <c r="J165" s="319" t="str">
        <f>IF(C165="","",VLOOKUP(C165,データ!$B$3:$D$26,3,0))</f>
        <v/>
      </c>
      <c r="K165" s="319"/>
      <c r="L165" s="319"/>
      <c r="M165" s="293" t="str">
        <f>IF(C165="","",VLOOKUP(C165,データ!$B$3:$E$27,4,0))</f>
        <v/>
      </c>
      <c r="N165" s="294"/>
      <c r="O165" s="294"/>
      <c r="P165" s="294"/>
      <c r="Q165" s="294"/>
      <c r="R165" s="295"/>
      <c r="W165" s="61"/>
      <c r="X165" s="61"/>
      <c r="Y165" s="61"/>
      <c r="Z165" s="61"/>
      <c r="AA165" s="61"/>
    </row>
    <row r="166" spans="2:27" ht="20.100000000000001" customHeight="1">
      <c r="C166" s="292"/>
      <c r="D166" s="292"/>
      <c r="E166" s="292"/>
      <c r="F166" s="319" t="str">
        <f>IF(C166="","",VLOOKUP(C166,データ!$B$3:$C$25,2,0))</f>
        <v/>
      </c>
      <c r="G166" s="319"/>
      <c r="H166" s="319"/>
      <c r="I166" s="319"/>
      <c r="J166" s="319" t="str">
        <f>IF(C166="","",VLOOKUP(C166,データ!$B$3:$D$26,3,0))</f>
        <v/>
      </c>
      <c r="K166" s="319"/>
      <c r="L166" s="319"/>
      <c r="M166" s="293" t="str">
        <f>IF(C166="","",VLOOKUP(C166,データ!$B$3:$E$27,4,0))</f>
        <v/>
      </c>
      <c r="N166" s="294"/>
      <c r="O166" s="294"/>
      <c r="P166" s="294"/>
      <c r="Q166" s="294"/>
      <c r="R166" s="295"/>
      <c r="W166" s="61"/>
      <c r="X166" s="61"/>
      <c r="Y166" s="61"/>
      <c r="Z166" s="61"/>
      <c r="AA166" s="61"/>
    </row>
    <row r="167" spans="2:27" ht="20.100000000000001" customHeight="1">
      <c r="C167" s="292"/>
      <c r="D167" s="292"/>
      <c r="E167" s="292"/>
      <c r="F167" s="319" t="str">
        <f>IF(C167="","",VLOOKUP(C167,データ!$B$3:$C$25,2,0))</f>
        <v/>
      </c>
      <c r="G167" s="319"/>
      <c r="H167" s="319"/>
      <c r="I167" s="319"/>
      <c r="J167" s="319" t="str">
        <f>IF(C167="","",VLOOKUP(C167,データ!$B$3:$D$26,3,0))</f>
        <v/>
      </c>
      <c r="K167" s="319"/>
      <c r="L167" s="319"/>
      <c r="M167" s="293" t="str">
        <f>IF(C167="","",VLOOKUP(C167,データ!$B$3:$E$27,4,0))</f>
        <v/>
      </c>
      <c r="N167" s="294"/>
      <c r="O167" s="294"/>
      <c r="P167" s="294"/>
      <c r="Q167" s="294"/>
      <c r="R167" s="295"/>
      <c r="W167" s="61"/>
      <c r="X167" s="61"/>
      <c r="Y167" s="61"/>
      <c r="Z167" s="61"/>
      <c r="AA167" s="61"/>
    </row>
    <row r="168" spans="2:27" ht="20.100000000000001" customHeight="1">
      <c r="B168" s="15"/>
      <c r="C168" s="15"/>
      <c r="D168" s="15"/>
      <c r="E168" s="15"/>
      <c r="F168" s="15"/>
      <c r="G168" s="15"/>
      <c r="H168" s="15"/>
      <c r="I168" s="15"/>
      <c r="J168" s="15"/>
      <c r="K168" s="16"/>
      <c r="L168" s="17"/>
      <c r="M168" s="15"/>
      <c r="N168" s="15"/>
      <c r="O168" s="15"/>
      <c r="P168" s="15"/>
      <c r="W168" s="61"/>
      <c r="X168" s="61"/>
      <c r="Y168" s="61"/>
      <c r="Z168" s="61"/>
      <c r="AA168" s="61"/>
    </row>
  </sheetData>
  <sheetProtection sheet="1" insertRows="0" deleteRows="0" selectLockedCells="1"/>
  <mergeCells count="248">
    <mergeCell ref="F166:I166"/>
    <mergeCell ref="J166:L166"/>
    <mergeCell ref="M166:R166"/>
    <mergeCell ref="C167:E167"/>
    <mergeCell ref="F167:I167"/>
    <mergeCell ref="J167:L167"/>
    <mergeCell ref="M167:R167"/>
    <mergeCell ref="C148:D148"/>
    <mergeCell ref="F148:G148"/>
    <mergeCell ref="H148:I148"/>
    <mergeCell ref="K148:L148"/>
    <mergeCell ref="N148:O148"/>
    <mergeCell ref="P148:R148"/>
    <mergeCell ref="C154:D154"/>
    <mergeCell ref="F154:G154"/>
    <mergeCell ref="H154:I154"/>
    <mergeCell ref="K154:L154"/>
    <mergeCell ref="N154:P154"/>
    <mergeCell ref="C164:E164"/>
    <mergeCell ref="F164:I164"/>
    <mergeCell ref="J164:L164"/>
    <mergeCell ref="M164:R164"/>
    <mergeCell ref="C165:E165"/>
    <mergeCell ref="F165:I165"/>
    <mergeCell ref="J165:L165"/>
    <mergeCell ref="M165:R165"/>
    <mergeCell ref="C166:E166"/>
    <mergeCell ref="C150:J150"/>
    <mergeCell ref="E151:I151"/>
    <mergeCell ref="F162:I162"/>
    <mergeCell ref="D94:R94"/>
    <mergeCell ref="D95:R96"/>
    <mergeCell ref="D97:R97"/>
    <mergeCell ref="D98:R99"/>
    <mergeCell ref="D100:R101"/>
    <mergeCell ref="D102:R102"/>
    <mergeCell ref="P147:R147"/>
    <mergeCell ref="K145:L146"/>
    <mergeCell ref="M145:M146"/>
    <mergeCell ref="N145:R145"/>
    <mergeCell ref="H146:I146"/>
    <mergeCell ref="N146:O146"/>
    <mergeCell ref="P146:R146"/>
    <mergeCell ref="F145:G146"/>
    <mergeCell ref="H145:J145"/>
    <mergeCell ref="N147:O147"/>
    <mergeCell ref="H130:I130"/>
    <mergeCell ref="C133:E133"/>
    <mergeCell ref="C134:E134"/>
    <mergeCell ref="K130:L130"/>
    <mergeCell ref="C147:D147"/>
    <mergeCell ref="C151:D152"/>
    <mergeCell ref="C153:D153"/>
    <mergeCell ref="F158:I158"/>
    <mergeCell ref="F157:L157"/>
    <mergeCell ref="C157:E158"/>
    <mergeCell ref="M157:R158"/>
    <mergeCell ref="N151:P152"/>
    <mergeCell ref="N153:P153"/>
    <mergeCell ref="C156:E156"/>
    <mergeCell ref="F163:I163"/>
    <mergeCell ref="J163:L163"/>
    <mergeCell ref="F160:I160"/>
    <mergeCell ref="J160:L160"/>
    <mergeCell ref="J162:L162"/>
    <mergeCell ref="K139:L139"/>
    <mergeCell ref="F135:G135"/>
    <mergeCell ref="H135:I135"/>
    <mergeCell ref="K135:L135"/>
    <mergeCell ref="F136:G136"/>
    <mergeCell ref="H138:I138"/>
    <mergeCell ref="K138:L138"/>
    <mergeCell ref="F137:N137"/>
    <mergeCell ref="M138:N138"/>
    <mergeCell ref="M139:N139"/>
    <mergeCell ref="H139:I139"/>
    <mergeCell ref="F139:G139"/>
    <mergeCell ref="M159:R159"/>
    <mergeCell ref="F159:I159"/>
    <mergeCell ref="J159:L159"/>
    <mergeCell ref="M161:R161"/>
    <mergeCell ref="J161:L161"/>
    <mergeCell ref="D42:R43"/>
    <mergeCell ref="D44:R45"/>
    <mergeCell ref="D46:R46"/>
    <mergeCell ref="D47:R47"/>
    <mergeCell ref="D48:R49"/>
    <mergeCell ref="D50:R50"/>
    <mergeCell ref="D53:R54"/>
    <mergeCell ref="C144:D146"/>
    <mergeCell ref="F140:G140"/>
    <mergeCell ref="H140:I140"/>
    <mergeCell ref="K140:L140"/>
    <mergeCell ref="C143:J143"/>
    <mergeCell ref="E144:J144"/>
    <mergeCell ref="K144:R144"/>
    <mergeCell ref="E145:E146"/>
    <mergeCell ref="M140:N140"/>
    <mergeCell ref="M131:N131"/>
    <mergeCell ref="M132:N132"/>
    <mergeCell ref="F133:N133"/>
    <mergeCell ref="M130:N130"/>
    <mergeCell ref="M135:N135"/>
    <mergeCell ref="M136:N136"/>
    <mergeCell ref="H134:I134"/>
    <mergeCell ref="K134:L134"/>
    <mergeCell ref="D51:R52"/>
    <mergeCell ref="D89:R89"/>
    <mergeCell ref="D71:R73"/>
    <mergeCell ref="M134:N134"/>
    <mergeCell ref="F138:G138"/>
    <mergeCell ref="F134:G134"/>
    <mergeCell ref="K153:L153"/>
    <mergeCell ref="J158:L158"/>
    <mergeCell ref="F161:I161"/>
    <mergeCell ref="J151:M151"/>
    <mergeCell ref="F152:G152"/>
    <mergeCell ref="H152:I152"/>
    <mergeCell ref="K152:L152"/>
    <mergeCell ref="F147:G147"/>
    <mergeCell ref="H147:I147"/>
    <mergeCell ref="K147:L147"/>
    <mergeCell ref="F153:G153"/>
    <mergeCell ref="H153:I153"/>
    <mergeCell ref="D90:R90"/>
    <mergeCell ref="D91:R91"/>
    <mergeCell ref="D92:R93"/>
    <mergeCell ref="D55:R55"/>
    <mergeCell ref="D56:R57"/>
    <mergeCell ref="D58:R58"/>
    <mergeCell ref="D59:R59"/>
    <mergeCell ref="D63:R63"/>
    <mergeCell ref="D64:R65"/>
    <mergeCell ref="D66:R67"/>
    <mergeCell ref="D68:R69"/>
    <mergeCell ref="D70:R70"/>
    <mergeCell ref="D74:R74"/>
    <mergeCell ref="D75:R76"/>
    <mergeCell ref="D77:R77"/>
    <mergeCell ref="D80:R80"/>
    <mergeCell ref="D81:R82"/>
    <mergeCell ref="D83:R84"/>
    <mergeCell ref="D85:R86"/>
    <mergeCell ref="D87:R87"/>
    <mergeCell ref="D88:R88"/>
    <mergeCell ref="F129:N129"/>
    <mergeCell ref="H136:I136"/>
    <mergeCell ref="K136:L136"/>
    <mergeCell ref="F132:G132"/>
    <mergeCell ref="H132:I132"/>
    <mergeCell ref="K132:L132"/>
    <mergeCell ref="C115:E115"/>
    <mergeCell ref="C116:E116"/>
    <mergeCell ref="F116:G116"/>
    <mergeCell ref="H116:I116"/>
    <mergeCell ref="K116:L116"/>
    <mergeCell ref="C110:F111"/>
    <mergeCell ref="K110:O110"/>
    <mergeCell ref="K107:O107"/>
    <mergeCell ref="G107:J107"/>
    <mergeCell ref="C108:F108"/>
    <mergeCell ref="K108:O108"/>
    <mergeCell ref="G108:J108"/>
    <mergeCell ref="G6:R6"/>
    <mergeCell ref="G8:R8"/>
    <mergeCell ref="G10:R10"/>
    <mergeCell ref="I12:K12"/>
    <mergeCell ref="I13:K13"/>
    <mergeCell ref="I15:K15"/>
    <mergeCell ref="I14:K14"/>
    <mergeCell ref="I16:K16"/>
    <mergeCell ref="N18:P18"/>
    <mergeCell ref="I18:K18"/>
    <mergeCell ref="G12:H12"/>
    <mergeCell ref="G13:H13"/>
    <mergeCell ref="G15:H15"/>
    <mergeCell ref="F14:H14"/>
    <mergeCell ref="F18:H18"/>
    <mergeCell ref="I17:K17"/>
    <mergeCell ref="E17:H17"/>
    <mergeCell ref="E16:H16"/>
    <mergeCell ref="F19:H19"/>
    <mergeCell ref="F119:N119"/>
    <mergeCell ref="I19:K19"/>
    <mergeCell ref="M120:N120"/>
    <mergeCell ref="C119:E119"/>
    <mergeCell ref="C131:E131"/>
    <mergeCell ref="F131:G131"/>
    <mergeCell ref="H131:I131"/>
    <mergeCell ref="K131:L131"/>
    <mergeCell ref="F126:G126"/>
    <mergeCell ref="H126:I126"/>
    <mergeCell ref="K126:L126"/>
    <mergeCell ref="C129:E129"/>
    <mergeCell ref="C130:E130"/>
    <mergeCell ref="F130:G130"/>
    <mergeCell ref="G110:J110"/>
    <mergeCell ref="K111:O111"/>
    <mergeCell ref="G111:J111"/>
    <mergeCell ref="C114:F114"/>
    <mergeCell ref="F115:N115"/>
    <mergeCell ref="M116:N116"/>
    <mergeCell ref="M117:N117"/>
    <mergeCell ref="M118:N118"/>
    <mergeCell ref="F120:G120"/>
    <mergeCell ref="C162:E162"/>
    <mergeCell ref="M160:R160"/>
    <mergeCell ref="M162:R162"/>
    <mergeCell ref="C159:E159"/>
    <mergeCell ref="C160:E160"/>
    <mergeCell ref="C161:E161"/>
    <mergeCell ref="C163:E163"/>
    <mergeCell ref="M163:R163"/>
    <mergeCell ref="C106:F106"/>
    <mergeCell ref="K106:O106"/>
    <mergeCell ref="G106:J106"/>
    <mergeCell ref="H120:I120"/>
    <mergeCell ref="K120:L120"/>
    <mergeCell ref="C117:E117"/>
    <mergeCell ref="F117:G117"/>
    <mergeCell ref="H117:I117"/>
    <mergeCell ref="K117:L117"/>
    <mergeCell ref="F118:G118"/>
    <mergeCell ref="H118:I118"/>
    <mergeCell ref="K118:L118"/>
    <mergeCell ref="K109:O109"/>
    <mergeCell ref="G109:J109"/>
    <mergeCell ref="C107:F107"/>
    <mergeCell ref="C120:E120"/>
    <mergeCell ref="C109:F109"/>
    <mergeCell ref="M124:N124"/>
    <mergeCell ref="M125:N125"/>
    <mergeCell ref="M126:N126"/>
    <mergeCell ref="H125:I125"/>
    <mergeCell ref="K125:L125"/>
    <mergeCell ref="F121:G121"/>
    <mergeCell ref="H121:I121"/>
    <mergeCell ref="K121:L121"/>
    <mergeCell ref="F122:G122"/>
    <mergeCell ref="H122:I122"/>
    <mergeCell ref="K122:L122"/>
    <mergeCell ref="F124:G124"/>
    <mergeCell ref="H124:I124"/>
    <mergeCell ref="K124:L124"/>
    <mergeCell ref="F125:G125"/>
    <mergeCell ref="M121:N121"/>
    <mergeCell ref="M122:N122"/>
    <mergeCell ref="F123:N123"/>
  </mergeCells>
  <phoneticPr fontId="1"/>
  <pageMargins left="0.7" right="0.7" top="0.75" bottom="0.75" header="0.3" footer="0.3"/>
  <pageSetup paperSize="9" orientation="portrait" horizontalDpi="300" verticalDpi="300" r:id="rId1"/>
  <rowBreaks count="3" manualBreakCount="3">
    <brk id="39" max="16383" man="1"/>
    <brk id="60" max="16383" man="1"/>
    <brk id="103" max="16383" man="1"/>
  </rowBreaks>
  <colBreaks count="1" manualBreakCount="1">
    <brk id="19"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533DE5D-DC33-4A40-940B-D1212BC795CF}">
          <x14:formula1>
            <xm:f>データ!$B$2:$B$25</xm:f>
          </x14:formula1>
          <xm:sqref>C159:E167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86"/>
  <sheetViews>
    <sheetView zoomScale="73" zoomScaleNormal="73" workbookViewId="0">
      <selection activeCell="B1" sqref="B1"/>
    </sheetView>
  </sheetViews>
  <sheetFormatPr defaultColWidth="9" defaultRowHeight="26.45" customHeight="1"/>
  <cols>
    <col min="1" max="1" width="1.75" style="44" customWidth="1"/>
    <col min="2" max="2" width="8.75" style="44" customWidth="1"/>
    <col min="3" max="3" width="7.75" style="44" customWidth="1"/>
    <col min="4" max="24" width="4.375" style="44" customWidth="1"/>
    <col min="25" max="26" width="4.375" style="172" customWidth="1"/>
    <col min="27" max="27" width="3.875" style="173" customWidth="1"/>
    <col min="28" max="28" width="7.75" style="174" customWidth="1"/>
    <col min="29" max="29" width="7.75" style="173" customWidth="1"/>
    <col min="30" max="30" width="3.625" style="44" customWidth="1"/>
    <col min="31" max="35" width="5.625" style="44" customWidth="1"/>
    <col min="36" max="16384" width="9" style="44"/>
  </cols>
  <sheetData>
    <row r="1" spans="2:35" ht="26.45" customHeight="1">
      <c r="B1" s="169" t="s">
        <v>393</v>
      </c>
      <c r="C1" s="170"/>
      <c r="D1" s="171"/>
      <c r="E1" s="168"/>
      <c r="F1" s="168"/>
      <c r="S1" s="168"/>
      <c r="T1" s="168"/>
      <c r="U1" s="168"/>
      <c r="V1" s="168"/>
      <c r="W1" s="168"/>
      <c r="X1" s="168"/>
    </row>
    <row r="2" spans="2:35" ht="26.45" customHeight="1">
      <c r="B2" s="175" t="s">
        <v>58</v>
      </c>
      <c r="C2" s="170"/>
      <c r="D2" s="171"/>
      <c r="E2" s="168"/>
      <c r="F2" s="168"/>
      <c r="G2" s="168"/>
      <c r="H2" s="168"/>
      <c r="I2" s="168"/>
      <c r="J2" s="168"/>
      <c r="K2" s="168"/>
      <c r="L2" s="168"/>
      <c r="M2" s="168"/>
      <c r="N2" s="168"/>
      <c r="O2" s="168"/>
      <c r="P2" s="168"/>
      <c r="Q2" s="168"/>
      <c r="R2" s="168"/>
      <c r="S2" s="168"/>
      <c r="T2" s="168"/>
      <c r="U2" s="168"/>
      <c r="V2" s="168"/>
      <c r="W2" s="168"/>
      <c r="X2" s="168"/>
    </row>
    <row r="3" spans="2:35" ht="26.45" customHeight="1">
      <c r="B3" s="176"/>
      <c r="C3" s="177" t="s">
        <v>309</v>
      </c>
      <c r="D3" s="351" t="s">
        <v>310</v>
      </c>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F3" s="61"/>
      <c r="AG3" s="61"/>
      <c r="AH3" s="61"/>
      <c r="AI3" s="61"/>
    </row>
    <row r="4" spans="2:35" ht="26.45" customHeight="1">
      <c r="B4" s="341" t="s">
        <v>107</v>
      </c>
      <c r="C4" s="178" t="s">
        <v>381</v>
      </c>
      <c r="D4" s="179" t="str">
        <f>IF(C4="〇","屋根(Ⅰ-","")</f>
        <v/>
      </c>
      <c r="E4" s="180"/>
      <c r="F4" s="155"/>
      <c r="G4" s="181"/>
      <c r="H4" s="358" t="str">
        <f>IF(G4="","",IF(G4=1,"鋼板",IF(G4=2,"鋼板（準防火仕様）",IF(G4=3,"スレート",IF(G4=4,"スレート（準防火仕様）",IF(G4=5,"瓦",IF(G4=6,"瓦（準防火仕様）")))))))</f>
        <v/>
      </c>
      <c r="I4" s="358"/>
      <c r="J4" s="358"/>
      <c r="K4" s="358"/>
      <c r="L4" s="358"/>
      <c r="M4" s="358"/>
      <c r="N4" s="358"/>
      <c r="O4" s="180" t="str">
        <f>IF(C4="〇","）","")</f>
        <v/>
      </c>
      <c r="P4" s="180"/>
      <c r="Q4" s="180"/>
      <c r="R4" s="180"/>
      <c r="S4" s="180"/>
      <c r="T4" s="180"/>
      <c r="U4" s="180"/>
      <c r="V4" s="182"/>
      <c r="W4" s="182"/>
      <c r="X4" s="182"/>
      <c r="Y4" s="354" t="str">
        <f>IF(G4="","",IF(G4=1,0.28,IF(G4=2,0.35,IF(G4=3,0.39,IF(G4=4,0.46,IF(G4=5,0.8,IF(G4=6,0.87)))))))</f>
        <v/>
      </c>
      <c r="Z4" s="354"/>
      <c r="AA4" s="183" t="str">
        <f t="shared" ref="AA4:AA13" si="0">IF(C4="〇","＝","")</f>
        <v/>
      </c>
      <c r="AB4" s="183" t="str">
        <f>IF(G4="","",Y4)</f>
        <v/>
      </c>
      <c r="AC4" s="184" t="str">
        <f t="shared" ref="AC4:AC11" si="1">IF(C4="〇","kN/㎡","")</f>
        <v/>
      </c>
      <c r="AF4" s="61"/>
      <c r="AG4" s="61"/>
      <c r="AH4" s="61"/>
      <c r="AI4" s="61"/>
    </row>
    <row r="5" spans="2:35" ht="26.45" customHeight="1">
      <c r="B5" s="342"/>
      <c r="C5" s="178" t="s">
        <v>381</v>
      </c>
      <c r="D5" s="185"/>
      <c r="E5" s="180"/>
      <c r="F5" s="155"/>
      <c r="G5" s="180"/>
      <c r="H5" s="180"/>
      <c r="I5" s="180"/>
      <c r="J5" s="180"/>
      <c r="K5" s="180"/>
      <c r="L5" s="180"/>
      <c r="M5" s="180"/>
      <c r="N5" s="180"/>
      <c r="O5" s="180"/>
      <c r="P5" s="180"/>
      <c r="Q5" s="180"/>
      <c r="R5" s="180"/>
      <c r="S5" s="180"/>
      <c r="T5" s="180"/>
      <c r="U5" s="180"/>
      <c r="V5" s="182"/>
      <c r="W5" s="182"/>
      <c r="X5" s="182"/>
      <c r="Y5" s="182"/>
      <c r="Z5" s="182"/>
      <c r="AA5" s="183" t="str">
        <f t="shared" si="0"/>
        <v/>
      </c>
      <c r="AB5" s="183"/>
      <c r="AC5" s="184" t="str">
        <f t="shared" si="1"/>
        <v/>
      </c>
      <c r="AF5" s="61"/>
      <c r="AG5" s="61"/>
      <c r="AH5" s="61"/>
      <c r="AI5" s="61"/>
    </row>
    <row r="6" spans="2:35" ht="26.45" customHeight="1">
      <c r="B6" s="341" t="s">
        <v>108</v>
      </c>
      <c r="C6" s="178" t="s">
        <v>381</v>
      </c>
      <c r="D6" s="186" t="str">
        <f>IF(C6="〇","屋根(Ⅰ-","")</f>
        <v/>
      </c>
      <c r="E6" s="187"/>
      <c r="G6" s="188"/>
      <c r="H6" s="358" t="str">
        <f>IF(G6="","",IF(G6=1,"鋼板",IF(G6=2,"鋼板（準防火仕様）",IF(G6=3,"スレート",IF(G6=4,"スレート（準防火仕様）",IF(G6=5,"瓦",IF(G6=6,"瓦（準防火仕様）")))))))</f>
        <v/>
      </c>
      <c r="I6" s="358"/>
      <c r="J6" s="358"/>
      <c r="K6" s="358"/>
      <c r="L6" s="358"/>
      <c r="M6" s="358"/>
      <c r="N6" s="358"/>
      <c r="O6" s="180" t="str">
        <f>IF(C6="〇","）","")</f>
        <v/>
      </c>
      <c r="P6" s="180"/>
      <c r="Q6" s="180"/>
      <c r="R6" s="180"/>
      <c r="S6" s="180"/>
      <c r="T6" s="180"/>
      <c r="U6" s="180"/>
      <c r="V6" s="182"/>
      <c r="W6" s="182"/>
      <c r="X6" s="182"/>
      <c r="Y6" s="354" t="str">
        <f>IF(G6="","",IF(G6=1,0.28,IF(G6=2,0.35,IF(G6=3,0.39,IF(G6=4,0.46,IF(G6=5,0.8,IF(G6=6,0.87)))))))</f>
        <v/>
      </c>
      <c r="Z6" s="354"/>
      <c r="AA6" s="183" t="str">
        <f t="shared" si="0"/>
        <v/>
      </c>
      <c r="AB6" s="183" t="str">
        <f>IF(G6="","",Y6)</f>
        <v/>
      </c>
      <c r="AC6" s="184" t="str">
        <f t="shared" si="1"/>
        <v/>
      </c>
      <c r="AF6" s="61"/>
      <c r="AG6" s="61"/>
      <c r="AH6" s="61"/>
      <c r="AI6" s="61"/>
    </row>
    <row r="7" spans="2:35" ht="26.45" customHeight="1">
      <c r="B7" s="342"/>
      <c r="C7" s="178" t="s">
        <v>381</v>
      </c>
      <c r="D7" s="185"/>
      <c r="E7" s="180"/>
      <c r="F7" s="180"/>
      <c r="G7" s="180"/>
      <c r="H7" s="180"/>
      <c r="I7" s="180"/>
      <c r="J7" s="180"/>
      <c r="K7" s="180"/>
      <c r="L7" s="180"/>
      <c r="M7" s="180"/>
      <c r="N7" s="180"/>
      <c r="O7" s="180"/>
      <c r="P7" s="180"/>
      <c r="Q7" s="180"/>
      <c r="R7" s="180"/>
      <c r="S7" s="180"/>
      <c r="T7" s="180"/>
      <c r="U7" s="180"/>
      <c r="V7" s="182"/>
      <c r="W7" s="182"/>
      <c r="X7" s="182"/>
      <c r="Y7" s="182"/>
      <c r="Z7" s="182"/>
      <c r="AA7" s="183" t="str">
        <f t="shared" si="0"/>
        <v/>
      </c>
      <c r="AB7" s="183"/>
      <c r="AC7" s="184" t="str">
        <f t="shared" si="1"/>
        <v/>
      </c>
      <c r="AF7" s="61"/>
      <c r="AG7" s="61"/>
      <c r="AH7" s="61"/>
      <c r="AI7" s="61"/>
    </row>
    <row r="8" spans="2:35" ht="26.45" customHeight="1">
      <c r="B8" s="341" t="s">
        <v>54</v>
      </c>
      <c r="C8" s="178" t="s">
        <v>381</v>
      </c>
      <c r="D8" s="189" t="str">
        <f>IF(C8="〇","小屋組・天井（Ⅱ-","")</f>
        <v/>
      </c>
      <c r="E8" s="190"/>
      <c r="F8" s="190"/>
      <c r="G8" s="190"/>
      <c r="H8" s="155"/>
      <c r="I8" s="191"/>
      <c r="J8" s="192" t="str">
        <f>IF(C8="〇","）+ 1階内壁（Ⅵ-","")</f>
        <v/>
      </c>
      <c r="K8" s="190"/>
      <c r="L8" s="190"/>
      <c r="M8" s="193"/>
      <c r="O8" s="194"/>
      <c r="P8" s="195"/>
      <c r="Q8" s="193" t="str">
        <f>IF(C8="〇","）","")</f>
        <v/>
      </c>
      <c r="R8" s="190"/>
      <c r="S8" s="173"/>
      <c r="T8" s="173"/>
      <c r="U8" s="173"/>
      <c r="V8" s="357" t="str">
        <f>IF(I8=1,0.46,IF(I8=2,0.56,""))</f>
        <v/>
      </c>
      <c r="W8" s="357"/>
      <c r="X8" s="196" t="str">
        <f>IF(P8="","","+")</f>
        <v/>
      </c>
      <c r="Y8" s="357" t="str">
        <f>IF(P8="","",IF(O8="",0,IF(O8="1-",IF(P8=1,0.13,IF(P8=2,0.19,IF(P8=3,0.24,IF(P8=4,0.35,IF(P8=5,0.38,IF(P8=6,0.4)))))),IF(O8="2-",IF(P8=1,0.23,IF(P8=2,0.33,IF(P8=3,0.42,IF(P8=4,0.62,IF(P8=5,0.67,IF(P8=6,0.71))))))))))</f>
        <v/>
      </c>
      <c r="Z8" s="357"/>
      <c r="AA8" s="183" t="str">
        <f t="shared" si="0"/>
        <v/>
      </c>
      <c r="AB8" s="196" t="str">
        <f>IF(I8="","",V8+Y8)</f>
        <v/>
      </c>
      <c r="AC8" s="184" t="str">
        <f t="shared" si="1"/>
        <v/>
      </c>
      <c r="AF8" s="61"/>
      <c r="AG8" s="61"/>
      <c r="AH8" s="61"/>
      <c r="AI8" s="61"/>
    </row>
    <row r="9" spans="2:35" ht="26.45" customHeight="1">
      <c r="B9" s="342"/>
      <c r="C9" s="178" t="s">
        <v>381</v>
      </c>
      <c r="D9" s="197"/>
      <c r="E9" s="192"/>
      <c r="F9" s="192"/>
      <c r="G9" s="192"/>
      <c r="H9" s="155"/>
      <c r="I9" s="155"/>
      <c r="J9" s="192"/>
      <c r="K9" s="193"/>
      <c r="L9" s="192"/>
      <c r="M9" s="192"/>
      <c r="N9" s="192"/>
      <c r="O9" s="192"/>
      <c r="P9" s="192"/>
      <c r="Q9" s="192"/>
      <c r="R9" s="198"/>
      <c r="S9" s="192"/>
      <c r="T9" s="192"/>
      <c r="U9" s="192"/>
      <c r="V9" s="199"/>
      <c r="W9" s="199"/>
      <c r="X9" s="199"/>
      <c r="Y9" s="199"/>
      <c r="Z9" s="199"/>
      <c r="AA9" s="183" t="str">
        <f t="shared" si="0"/>
        <v/>
      </c>
      <c r="AB9" s="196"/>
      <c r="AC9" s="184" t="str">
        <f t="shared" si="1"/>
        <v/>
      </c>
      <c r="AF9" s="61"/>
      <c r="AG9" s="61"/>
      <c r="AH9" s="61"/>
      <c r="AI9" s="61"/>
    </row>
    <row r="10" spans="2:35" ht="26.45" customHeight="1">
      <c r="B10" s="341" t="s">
        <v>72</v>
      </c>
      <c r="C10" s="178" t="s">
        <v>381</v>
      </c>
      <c r="D10" s="189" t="str">
        <f>IF(C10="〇","小屋組・天井（Ⅱ-","")</f>
        <v/>
      </c>
      <c r="E10" s="190"/>
      <c r="F10" s="190"/>
      <c r="G10" s="190"/>
      <c r="H10" s="155"/>
      <c r="I10" s="191"/>
      <c r="J10" s="192" t="str">
        <f>IF(C10="〇","）+ 2階内壁（Ⅵ-","")</f>
        <v/>
      </c>
      <c r="K10" s="190"/>
      <c r="L10" s="190"/>
      <c r="M10" s="193"/>
      <c r="N10" s="155"/>
      <c r="O10" s="194"/>
      <c r="P10" s="195"/>
      <c r="Q10" s="193" t="str">
        <f>IF(C10="〇","）","")</f>
        <v/>
      </c>
      <c r="R10" s="190"/>
      <c r="S10" s="173"/>
      <c r="T10" s="173"/>
      <c r="U10" s="173"/>
      <c r="V10" s="357" t="str">
        <f>IF(I10=1,0.46,IF(I10=2,0.56,""))</f>
        <v/>
      </c>
      <c r="W10" s="357"/>
      <c r="X10" s="196" t="str">
        <f>IF(P10="","","+")</f>
        <v/>
      </c>
      <c r="Y10" s="357" t="str">
        <f>IF(P10="","",IF(O10="",0,IF(O10="1-",IF(P10=1,0.13,IF(P10=2,0.19,IF(P10=3,0.24,IF(P10=4,0.35,IF(P10=5,0.38,IF(P10=6,0.4)))))),IF(O10="2-",IF(P10=1,0.23,IF(P10=2,0.33,IF(P10=3,0.42,IF(P10=4,0.62,IF(P10=5,0.67,IF(P10=6,0.71))))))))))</f>
        <v/>
      </c>
      <c r="Z10" s="357"/>
      <c r="AA10" s="183" t="str">
        <f t="shared" si="0"/>
        <v/>
      </c>
      <c r="AB10" s="196" t="str">
        <f>IF(I10="","",V10+Y10)</f>
        <v/>
      </c>
      <c r="AC10" s="184" t="str">
        <f t="shared" si="1"/>
        <v/>
      </c>
      <c r="AF10" s="61"/>
      <c r="AG10" s="61"/>
      <c r="AH10" s="61"/>
      <c r="AI10" s="61"/>
    </row>
    <row r="11" spans="2:35" ht="26.45" customHeight="1">
      <c r="B11" s="342"/>
      <c r="C11" s="178" t="s">
        <v>381</v>
      </c>
      <c r="D11" s="197"/>
      <c r="E11" s="192"/>
      <c r="F11" s="200"/>
      <c r="G11" s="200"/>
      <c r="H11" s="200"/>
      <c r="I11" s="173"/>
      <c r="J11" s="200"/>
      <c r="K11" s="200"/>
      <c r="L11" s="200"/>
      <c r="M11" s="200"/>
      <c r="N11" s="200"/>
      <c r="O11" s="200"/>
      <c r="P11" s="200"/>
      <c r="Q11" s="200"/>
      <c r="R11" s="200"/>
      <c r="S11" s="192"/>
      <c r="T11" s="192"/>
      <c r="U11" s="192"/>
      <c r="V11" s="199"/>
      <c r="W11" s="199"/>
      <c r="X11" s="199"/>
      <c r="Y11" s="199"/>
      <c r="Z11" s="199"/>
      <c r="AA11" s="183" t="str">
        <f t="shared" si="0"/>
        <v/>
      </c>
      <c r="AB11" s="196"/>
      <c r="AC11" s="184" t="str">
        <f t="shared" si="1"/>
        <v/>
      </c>
      <c r="AF11" s="61"/>
      <c r="AG11" s="61"/>
      <c r="AH11" s="61"/>
      <c r="AI11" s="61"/>
    </row>
    <row r="12" spans="2:35" ht="26.45" customHeight="1">
      <c r="B12" s="341" t="s">
        <v>103</v>
      </c>
      <c r="C12" s="178" t="s">
        <v>381</v>
      </c>
      <c r="D12" s="189" t="str">
        <f>IF(C12="〇","1階外壁（Ⅳ-　","")</f>
        <v/>
      </c>
      <c r="E12" s="190"/>
      <c r="F12" s="190"/>
      <c r="H12" s="191"/>
      <c r="I12" s="190" t="str">
        <f>IF(C12="〇",")","")</f>
        <v/>
      </c>
      <c r="K12" s="190"/>
      <c r="L12" s="190"/>
      <c r="M12" s="190"/>
      <c r="N12" s="190"/>
      <c r="Q12" s="190"/>
      <c r="R12" s="190"/>
      <c r="S12" s="190"/>
      <c r="T12" s="190"/>
      <c r="U12" s="190"/>
      <c r="V12" s="201"/>
      <c r="W12" s="201"/>
      <c r="X12" s="201"/>
      <c r="Y12" s="357" t="str">
        <f>IF(H12="","",IF(H12=1,0.37,IF(H12=2,0.49,IF(H12=3,0.65,IF(H12=4,0.96,IF(H12=5,0.96,IF(H12=6,0.99,IF(H12=7,1.07,IF(H12=8,1.08,IF(H12=9,1.09,IF(H12=10,1.1,IF(H12=11,1.13,IF(H12=12,1.17,IF(H12=13,1.19,IF(H12=14,1.2,IF(H12=15,1.23,IF(H12=16,1.27,IF(H12=17,1.33,IF(H12=18,1.37,IF(H12=19,1.46,IF(H12=20,1.52)))))))))))))))))))))</f>
        <v/>
      </c>
      <c r="Z12" s="357"/>
      <c r="AA12" s="183" t="str">
        <f t="shared" si="0"/>
        <v/>
      </c>
      <c r="AB12" s="196" t="str">
        <f>IF(H12="","",Y12)</f>
        <v/>
      </c>
      <c r="AC12" s="184" t="str">
        <f>IF(C12="〇","kN/m","")</f>
        <v/>
      </c>
      <c r="AF12" s="61"/>
      <c r="AG12" s="61"/>
      <c r="AH12" s="61"/>
      <c r="AI12" s="61"/>
    </row>
    <row r="13" spans="2:35" ht="26.45" customHeight="1">
      <c r="B13" s="342"/>
      <c r="C13" s="178" t="s">
        <v>381</v>
      </c>
      <c r="D13" s="197"/>
      <c r="E13" s="192"/>
      <c r="F13" s="192"/>
      <c r="G13" s="192"/>
      <c r="H13" s="192"/>
      <c r="I13" s="192"/>
      <c r="J13" s="192"/>
      <c r="K13" s="192"/>
      <c r="L13" s="192"/>
      <c r="M13" s="192"/>
      <c r="N13" s="192"/>
      <c r="O13" s="192"/>
      <c r="P13" s="192"/>
      <c r="Q13" s="192"/>
      <c r="R13" s="192"/>
      <c r="S13" s="192"/>
      <c r="T13" s="192"/>
      <c r="U13" s="192"/>
      <c r="V13" s="199"/>
      <c r="W13" s="199"/>
      <c r="X13" s="199"/>
      <c r="Y13" s="199"/>
      <c r="Z13" s="199"/>
      <c r="AA13" s="183" t="str">
        <f t="shared" si="0"/>
        <v/>
      </c>
      <c r="AB13" s="196"/>
      <c r="AC13" s="184" t="str">
        <f>IF(C13="〇","kN/m","")</f>
        <v/>
      </c>
      <c r="AF13" s="61"/>
      <c r="AG13" s="61"/>
      <c r="AH13" s="61"/>
      <c r="AI13" s="61"/>
    </row>
    <row r="14" spans="2:35" ht="26.45" customHeight="1">
      <c r="B14" s="348" t="s">
        <v>237</v>
      </c>
      <c r="C14" s="346" t="s">
        <v>602</v>
      </c>
      <c r="D14" s="359" t="str">
        <f>IF(C14="〇","1階壁高さ（ｍ）　/　2.7（ｍ）","")</f>
        <v/>
      </c>
      <c r="E14" s="360"/>
      <c r="F14" s="360"/>
      <c r="G14" s="360"/>
      <c r="H14" s="360"/>
      <c r="I14" s="360"/>
      <c r="J14" s="360"/>
      <c r="K14" s="360"/>
      <c r="L14" s="360"/>
      <c r="M14" s="360"/>
      <c r="N14" s="360"/>
      <c r="O14" s="360"/>
      <c r="P14" s="360"/>
      <c r="Q14" s="360"/>
      <c r="R14" s="360"/>
      <c r="S14" s="360"/>
      <c r="T14" s="360"/>
      <c r="U14" s="360"/>
      <c r="V14" s="360"/>
      <c r="W14" s="360"/>
      <c r="X14" s="360"/>
      <c r="Y14" s="360"/>
      <c r="Z14" s="360"/>
      <c r="AA14" s="360"/>
      <c r="AB14" s="360"/>
      <c r="AC14" s="361"/>
      <c r="AF14" s="61"/>
      <c r="AG14" s="61"/>
      <c r="AH14" s="61"/>
      <c r="AI14" s="61"/>
    </row>
    <row r="15" spans="2:35" ht="26.45" customHeight="1">
      <c r="B15" s="349"/>
      <c r="C15" s="347"/>
      <c r="D15" s="202"/>
      <c r="E15" s="203"/>
      <c r="F15" s="203"/>
      <c r="G15" s="203"/>
      <c r="H15" s="203"/>
      <c r="I15" s="203"/>
      <c r="J15" s="203"/>
      <c r="K15" s="203"/>
      <c r="L15" s="203"/>
      <c r="M15" s="203"/>
      <c r="N15" s="203"/>
      <c r="O15" s="203"/>
      <c r="P15" s="203"/>
      <c r="Q15" s="203"/>
      <c r="R15" s="203"/>
      <c r="S15" s="203"/>
      <c r="T15" s="204"/>
      <c r="U15" s="204"/>
      <c r="V15" s="356"/>
      <c r="W15" s="356"/>
      <c r="X15" s="205" t="str">
        <f>IF(C14="〇","÷","")</f>
        <v/>
      </c>
      <c r="Y15" s="355" t="str">
        <f>IF(C14="〇",2.7,"")</f>
        <v/>
      </c>
      <c r="Z15" s="355"/>
      <c r="AA15" s="183" t="str">
        <f>IF(C15="〇","＝","")</f>
        <v/>
      </c>
      <c r="AB15" s="206" t="str">
        <f>IF(C14="〇",V15/Y15,"")</f>
        <v/>
      </c>
      <c r="AC15" s="207"/>
      <c r="AF15" s="61"/>
      <c r="AG15" s="61"/>
      <c r="AH15" s="61"/>
      <c r="AI15" s="61"/>
    </row>
    <row r="16" spans="2:35" ht="26.45" customHeight="1">
      <c r="B16" s="341" t="s">
        <v>104</v>
      </c>
      <c r="C16" s="178" t="s">
        <v>381</v>
      </c>
      <c r="D16" s="189" t="str">
        <f>IF(C16="〇","1階外壁（Ⅳ-　","")</f>
        <v/>
      </c>
      <c r="E16" s="190"/>
      <c r="F16" s="190"/>
      <c r="H16" s="191"/>
      <c r="I16" s="190" t="str">
        <f>IF(C16="〇",")","")</f>
        <v/>
      </c>
      <c r="K16" s="190"/>
      <c r="L16" s="190"/>
      <c r="M16" s="190"/>
      <c r="N16" s="190"/>
      <c r="O16" s="190"/>
      <c r="P16" s="190"/>
      <c r="Q16" s="190"/>
      <c r="R16" s="190"/>
      <c r="S16" s="190"/>
      <c r="T16" s="201"/>
      <c r="U16" s="201"/>
      <c r="V16" s="201"/>
      <c r="W16" s="201"/>
      <c r="X16" s="201"/>
      <c r="Y16" s="357" t="str">
        <f>IF(H16="","",IF(H16=1,0.37,IF(H16=2,0.49,IF(H16=3,0.65,IF(H16=4,0.96,IF(H16=5,0.96,IF(H16=6,0.99,IF(H16=7,1.07,IF(H16=8,1.08,IF(H16=9,1.09,IF(H16=10,1.1,IF(H16=11,1.13,IF(H16=12,1.17,IF(H16=13,1.19,IF(H16=14,1.2,IF(H16=15,1.23,IF(H16=16,1.27,IF(H16=17,1.33,IF(H16=18,1.37,IF(H16=19,1.46,IF(H16=20,1.52)))))))))))))))))))))</f>
        <v/>
      </c>
      <c r="Z16" s="357"/>
      <c r="AA16" s="183" t="str">
        <f>IF(C16="〇","＝","")</f>
        <v/>
      </c>
      <c r="AB16" s="196" t="str">
        <f>IF(H16="","",Y16)</f>
        <v/>
      </c>
      <c r="AC16" s="184" t="str">
        <f>IF(C16="〇","kN/m","")</f>
        <v/>
      </c>
      <c r="AF16" s="61"/>
      <c r="AG16" s="61"/>
      <c r="AH16" s="61"/>
      <c r="AI16" s="61"/>
    </row>
    <row r="17" spans="2:35" ht="26.45" customHeight="1">
      <c r="B17" s="342"/>
      <c r="C17" s="178" t="s">
        <v>381</v>
      </c>
      <c r="D17" s="197"/>
      <c r="E17" s="192"/>
      <c r="F17" s="192"/>
      <c r="G17" s="192"/>
      <c r="H17" s="192"/>
      <c r="I17" s="192"/>
      <c r="J17" s="192"/>
      <c r="K17" s="192"/>
      <c r="L17" s="192"/>
      <c r="M17" s="192"/>
      <c r="N17" s="192"/>
      <c r="O17" s="192"/>
      <c r="P17" s="192"/>
      <c r="Q17" s="192"/>
      <c r="R17" s="192"/>
      <c r="S17" s="192"/>
      <c r="T17" s="199"/>
      <c r="U17" s="199"/>
      <c r="V17" s="199"/>
      <c r="W17" s="199"/>
      <c r="X17" s="199"/>
      <c r="Y17" s="199"/>
      <c r="Z17" s="199"/>
      <c r="AA17" s="183" t="str">
        <f>IF(C17="〇","＝","")</f>
        <v/>
      </c>
      <c r="AB17" s="196"/>
      <c r="AC17" s="184" t="str">
        <f>IF(C17="〇","kN/m","")</f>
        <v/>
      </c>
      <c r="AE17" s="166"/>
      <c r="AF17" s="61"/>
      <c r="AG17" s="61"/>
      <c r="AH17" s="61"/>
      <c r="AI17" s="61"/>
    </row>
    <row r="18" spans="2:35" ht="26.45" customHeight="1">
      <c r="B18" s="348" t="s">
        <v>238</v>
      </c>
      <c r="C18" s="346" t="s">
        <v>602</v>
      </c>
      <c r="D18" s="359" t="str">
        <f>IF(C18="〇","2階壁高さ（ｍ）　/　2.7（ｍ）","")</f>
        <v/>
      </c>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1"/>
      <c r="AE18" s="166"/>
      <c r="AF18" s="61"/>
      <c r="AG18" s="61"/>
      <c r="AH18" s="61"/>
      <c r="AI18" s="61"/>
    </row>
    <row r="19" spans="2:35" ht="26.45" customHeight="1">
      <c r="B19" s="349"/>
      <c r="C19" s="347"/>
      <c r="D19" s="202"/>
      <c r="E19" s="203"/>
      <c r="F19" s="203"/>
      <c r="G19" s="203"/>
      <c r="H19" s="203"/>
      <c r="I19" s="203"/>
      <c r="J19" s="203"/>
      <c r="K19" s="203"/>
      <c r="L19" s="203"/>
      <c r="M19" s="203"/>
      <c r="N19" s="203"/>
      <c r="O19" s="203"/>
      <c r="P19" s="203"/>
      <c r="Q19" s="203"/>
      <c r="R19" s="203"/>
      <c r="S19" s="204"/>
      <c r="T19" s="204"/>
      <c r="U19" s="204"/>
      <c r="V19" s="356"/>
      <c r="W19" s="356"/>
      <c r="X19" s="205" t="str">
        <f>IF(C18="〇","÷","")</f>
        <v/>
      </c>
      <c r="Y19" s="355" t="str">
        <f>IF(C18="〇",2.7,"")</f>
        <v/>
      </c>
      <c r="Z19" s="355"/>
      <c r="AA19" s="183" t="str">
        <f>IF(C19="〇","＝","")</f>
        <v/>
      </c>
      <c r="AB19" s="206" t="str">
        <f>IF(C18="〇",V19/Y19,"")</f>
        <v/>
      </c>
      <c r="AC19" s="207"/>
      <c r="AE19" s="166"/>
      <c r="AF19" s="61"/>
      <c r="AG19" s="61"/>
      <c r="AH19" s="61"/>
      <c r="AI19" s="61"/>
    </row>
    <row r="20" spans="2:35" ht="26.45" customHeight="1">
      <c r="B20" s="341" t="s">
        <v>110</v>
      </c>
      <c r="C20" s="346" t="s">
        <v>602</v>
      </c>
      <c r="D20" s="208" t="str">
        <f>IF(C20="〇","2階床(Ⅲ-　","")</f>
        <v/>
      </c>
      <c r="E20" s="209"/>
      <c r="F20" s="209"/>
      <c r="G20" s="210"/>
      <c r="H20" s="209" t="str">
        <f>IF(C20="〇",")+2階内壁(Ⅵ-","")</f>
        <v/>
      </c>
      <c r="I20" s="209"/>
      <c r="J20" s="209"/>
      <c r="L20" s="210"/>
      <c r="M20" s="210"/>
      <c r="N20" s="211" t="str">
        <f>IF(C20="〇",")+1階内壁(Ⅵ-","")</f>
        <v/>
      </c>
      <c r="O20" s="209"/>
      <c r="P20" s="209"/>
      <c r="Q20" s="209"/>
      <c r="S20" s="210"/>
      <c r="T20" s="210"/>
      <c r="U20" s="209" t="str">
        <f>IF(C20="〇",")　+　2階積載荷重(Ⅸ-1)","")</f>
        <v/>
      </c>
      <c r="V20" s="212"/>
      <c r="W20" s="212"/>
      <c r="X20" s="212"/>
      <c r="Y20" s="212"/>
      <c r="Z20" s="212"/>
      <c r="AA20" s="212"/>
      <c r="AB20" s="212"/>
      <c r="AC20" s="213"/>
      <c r="AE20" s="166"/>
      <c r="AF20" s="61"/>
      <c r="AG20" s="61"/>
      <c r="AH20" s="61"/>
      <c r="AI20" s="61"/>
    </row>
    <row r="21" spans="2:35" ht="26.45" customHeight="1">
      <c r="B21" s="350"/>
      <c r="C21" s="347"/>
      <c r="D21" s="214"/>
      <c r="E21" s="200"/>
      <c r="F21" s="200"/>
      <c r="G21" s="200"/>
      <c r="H21" s="200"/>
      <c r="I21" s="200"/>
      <c r="J21" s="200"/>
      <c r="K21" s="200"/>
      <c r="L21" s="200"/>
      <c r="M21" s="200"/>
      <c r="N21" s="200"/>
      <c r="O21" s="200"/>
      <c r="P21" s="353" t="str">
        <f>IF(G20="","",IF(G20=1,0.37,IF(G20=2,0.41,IF(G20=3,0.46,IF(G20=4,0.46,IF(G20=5,0.47,IF(G20=6,0.49,IF(G20=7,0.72))))))))</f>
        <v/>
      </c>
      <c r="Q21" s="353"/>
      <c r="R21" s="215" t="str">
        <f>IF(M20="","","+")</f>
        <v/>
      </c>
      <c r="S21" s="352" t="str">
        <f>IF(M20="","",IF(L20="",0,IF(L20="1-",IF(M20=1,0.13,IF(M20=2,0.19,IF(M20=3,0.24,IF(M20=4,0.35,IF(M20=5,0.38,IF(M20=6,0.4)))))),IF(M20=1,0.23,IF(M20=2,0.33,IF(M20=3,0.42,IF(M20=4,0.62,IF(M20=5,0.66,IF(M20=6,0.71)))))))))</f>
        <v/>
      </c>
      <c r="T21" s="352"/>
      <c r="U21" s="216" t="str">
        <f>IF(T20="","","+")</f>
        <v/>
      </c>
      <c r="V21" s="352" t="str">
        <f>IF(T20="","",IF(S20="",0,IF(S20="1-",IF(T20=1,0.13,IF(T20=2,0.19,IF(T20=3,0.24,IF(T20=4,0.35,IF(T20=5,0.38,IF(T20=6,0.4)))))),IF(T20=1,0.23,IF(T20=2,0.33,IF(T20=3,0.42,IF(T20=4,0.62,IF(T20=5,0.66,IF(T20=6,0.71)))))))))</f>
        <v/>
      </c>
      <c r="W21" s="352"/>
      <c r="X21" s="216" t="str">
        <f>IF(G20="","","+")</f>
        <v/>
      </c>
      <c r="Y21" s="352" t="str">
        <f>IF(G20="","",0.6)</f>
        <v/>
      </c>
      <c r="Z21" s="352"/>
      <c r="AA21" s="217" t="str">
        <f>IF(C20="〇","＝","")</f>
        <v/>
      </c>
      <c r="AB21" s="216" t="str">
        <f>IF(G20="","",IF(AND(M20="",T20=""),P21+Y21,IF(M20="",P21+V21+Y21,IF(T20="",P21+S21+Y21,Y21+V21+S21+P21))))</f>
        <v/>
      </c>
      <c r="AC21" s="218" t="str">
        <f>IF(C20="〇","kN/㎡","")</f>
        <v/>
      </c>
      <c r="AF21" s="61"/>
      <c r="AG21" s="61"/>
      <c r="AH21" s="61"/>
      <c r="AI21" s="61"/>
    </row>
    <row r="22" spans="2:35" ht="26.45" customHeight="1">
      <c r="B22" s="350"/>
      <c r="C22" s="346" t="s">
        <v>602</v>
      </c>
      <c r="D22" s="219"/>
      <c r="E22" s="211"/>
      <c r="F22" s="211"/>
      <c r="G22" s="211"/>
      <c r="H22" s="211"/>
      <c r="I22" s="211"/>
      <c r="J22" s="211"/>
      <c r="K22" s="211"/>
      <c r="L22" s="211"/>
      <c r="M22" s="211"/>
      <c r="N22" s="211"/>
      <c r="O22" s="211"/>
      <c r="P22" s="220"/>
      <c r="Q22" s="220"/>
      <c r="R22" s="220"/>
      <c r="S22" s="221"/>
      <c r="T22" s="221"/>
      <c r="U22" s="221"/>
      <c r="V22" s="221"/>
      <c r="W22" s="221"/>
      <c r="X22" s="221"/>
      <c r="Y22" s="221"/>
      <c r="Z22" s="221"/>
      <c r="AA22" s="222"/>
      <c r="AB22" s="221"/>
      <c r="AC22" s="223"/>
      <c r="AF22" s="61"/>
      <c r="AG22" s="61"/>
      <c r="AH22" s="61"/>
      <c r="AI22" s="61"/>
    </row>
    <row r="23" spans="2:35" ht="26.45" customHeight="1">
      <c r="B23" s="342"/>
      <c r="C23" s="347"/>
      <c r="D23" s="214"/>
      <c r="E23" s="200"/>
      <c r="F23" s="200"/>
      <c r="G23" s="200"/>
      <c r="H23" s="200"/>
      <c r="I23" s="200"/>
      <c r="J23" s="200"/>
      <c r="K23" s="200"/>
      <c r="L23" s="200"/>
      <c r="M23" s="200"/>
      <c r="N23" s="200"/>
      <c r="O23" s="200"/>
      <c r="P23" s="200"/>
      <c r="Q23" s="200"/>
      <c r="R23" s="200"/>
      <c r="S23" s="224"/>
      <c r="T23" s="224"/>
      <c r="U23" s="224"/>
      <c r="V23" s="224"/>
      <c r="W23" s="224"/>
      <c r="X23" s="224"/>
      <c r="Y23" s="224"/>
      <c r="Z23" s="224"/>
      <c r="AA23" s="217" t="str">
        <f>IF(C22="〇","＝","")</f>
        <v/>
      </c>
      <c r="AB23" s="216"/>
      <c r="AC23" s="218" t="str">
        <f>IF(C22="〇","kN/㎡","")</f>
        <v/>
      </c>
      <c r="AF23" s="61"/>
      <c r="AG23" s="61"/>
      <c r="AH23" s="61"/>
      <c r="AI23" s="61"/>
    </row>
    <row r="24" spans="2:35" ht="26.45" customHeight="1">
      <c r="B24" s="341" t="s">
        <v>241</v>
      </c>
      <c r="C24" s="346" t="s">
        <v>602</v>
      </c>
      <c r="D24" s="208" t="str">
        <f>IF(C24="〇","2階床(Ⅲ-　","")</f>
        <v/>
      </c>
      <c r="E24" s="209"/>
      <c r="F24" s="209"/>
      <c r="G24" s="210"/>
      <c r="H24" s="209" t="str">
        <f>IF(C24="〇",")+2階内壁(Ⅵ-","")</f>
        <v/>
      </c>
      <c r="I24" s="209"/>
      <c r="J24" s="209"/>
      <c r="L24" s="210"/>
      <c r="M24" s="210"/>
      <c r="N24" s="211" t="str">
        <f>IF(C24="〇",")+1階内壁(Ⅵ-","")</f>
        <v/>
      </c>
      <c r="O24" s="209"/>
      <c r="P24" s="209"/>
      <c r="Q24" s="209"/>
      <c r="S24" s="210"/>
      <c r="T24" s="210"/>
      <c r="U24" s="209" t="str">
        <f>IF(C24="〇",")　+　2階積載荷重(Ⅸ-2)","")</f>
        <v/>
      </c>
      <c r="V24" s="212"/>
      <c r="W24" s="212"/>
      <c r="X24" s="212"/>
      <c r="Y24" s="212"/>
      <c r="Z24" s="212"/>
      <c r="AA24" s="212"/>
      <c r="AB24" s="212"/>
      <c r="AC24" s="213"/>
      <c r="AF24" s="61"/>
      <c r="AG24" s="61"/>
      <c r="AH24" s="61"/>
      <c r="AI24" s="61"/>
    </row>
    <row r="25" spans="2:35" ht="26.45" customHeight="1">
      <c r="B25" s="350"/>
      <c r="C25" s="347"/>
      <c r="D25" s="214"/>
      <c r="E25" s="200"/>
      <c r="F25" s="200"/>
      <c r="G25" s="200"/>
      <c r="H25" s="200"/>
      <c r="I25" s="200"/>
      <c r="J25" s="200"/>
      <c r="K25" s="200"/>
      <c r="L25" s="200"/>
      <c r="M25" s="200"/>
      <c r="N25" s="200"/>
      <c r="O25" s="200"/>
      <c r="P25" s="353" t="str">
        <f>IF(G24="","",IF(G24=1,0.37,IF(G24=2,0.41,IF(G24=3,0.46,IF(G24=4,0.46,IF(G24=5,0.47,IF(G24=6,0.49,IF(G24=7,0.72))))))))</f>
        <v/>
      </c>
      <c r="Q25" s="353"/>
      <c r="R25" s="215" t="str">
        <f>IF(M24="","","+")</f>
        <v/>
      </c>
      <c r="S25" s="352" t="str">
        <f>IF(M24="","",IF(L24="",0,IF(L24="1-",IF(M24=1,0.13,IF(M24=2,0.19,IF(M24=3,0.24,IF(M24=4,0.35,IF(M24=5,0.38,IF(M24=6,0.4)))))),IF(M24=1,0.23,IF(M24=2,0.33,IF(M24=3,0.42,IF(M24=4,0.62,IF(M24=5,0.66,IF(M24=6,0.71)))))))))</f>
        <v/>
      </c>
      <c r="T25" s="352"/>
      <c r="U25" s="216" t="str">
        <f>IF(T24="","","+")</f>
        <v/>
      </c>
      <c r="V25" s="352" t="str">
        <f>IF(T24="","",IF(S24="",0,IF(S24="1-",IF(T24=1,0.13,IF(T24=2,0.19,IF(T24=3,0.24,IF(T24=4,0.35,IF(T24=5,0.38,IF(T24=6,0.4)))))),IF(S24="2-",IF(T24=1,0.23,IF(T24=2,0.33,IF(T24=3,0.42,IF(T24=4,0.62,IF(T24=5,0.66,IF(T24=6,0.71))))))))))</f>
        <v/>
      </c>
      <c r="W25" s="352"/>
      <c r="X25" s="216" t="str">
        <f>IF(G24="","","+")</f>
        <v/>
      </c>
      <c r="Y25" s="352" t="str">
        <f>IF(G24="","",1.3)</f>
        <v/>
      </c>
      <c r="Z25" s="352"/>
      <c r="AA25" s="217" t="str">
        <f>IF(C24="〇","＝","")</f>
        <v/>
      </c>
      <c r="AB25" s="216" t="str">
        <f>IF(G24="","",IF(AND(M24="",T24=""),P25+Y25,IF(M24="",P25+V25+Y25,IF(T24="",P25+S25+Y25,Y25+V25+S25+P25))))</f>
        <v/>
      </c>
      <c r="AC25" s="218" t="str">
        <f>IF(C24="〇","kN/㎡","")</f>
        <v/>
      </c>
    </row>
    <row r="26" spans="2:35" ht="26.45" customHeight="1">
      <c r="B26" s="350"/>
      <c r="C26" s="178" t="s">
        <v>381</v>
      </c>
      <c r="D26" s="219"/>
      <c r="E26" s="211"/>
      <c r="F26" s="211"/>
      <c r="G26" s="211"/>
      <c r="H26" s="211"/>
      <c r="I26" s="211"/>
      <c r="J26" s="211"/>
      <c r="K26" s="211"/>
      <c r="L26" s="211"/>
      <c r="M26" s="211"/>
      <c r="N26" s="211"/>
      <c r="O26" s="211"/>
      <c r="P26" s="220"/>
      <c r="Q26" s="220"/>
      <c r="R26" s="220"/>
      <c r="S26" s="221"/>
      <c r="T26" s="221"/>
      <c r="U26" s="221"/>
      <c r="V26" s="221"/>
      <c r="W26" s="221"/>
      <c r="X26" s="221"/>
      <c r="Y26" s="221"/>
      <c r="Z26" s="221"/>
      <c r="AA26" s="222"/>
      <c r="AB26" s="221"/>
      <c r="AC26" s="223"/>
    </row>
    <row r="27" spans="2:35" ht="26.45" customHeight="1">
      <c r="B27" s="342"/>
      <c r="C27" s="178" t="s">
        <v>381</v>
      </c>
      <c r="D27" s="214"/>
      <c r="E27" s="200"/>
      <c r="F27" s="200"/>
      <c r="G27" s="200"/>
      <c r="H27" s="200"/>
      <c r="I27" s="200"/>
      <c r="J27" s="200"/>
      <c r="K27" s="200"/>
      <c r="L27" s="200"/>
      <c r="M27" s="200"/>
      <c r="N27" s="200"/>
      <c r="O27" s="200"/>
      <c r="P27" s="200"/>
      <c r="Q27" s="200"/>
      <c r="R27" s="200"/>
      <c r="S27" s="224"/>
      <c r="T27" s="224"/>
      <c r="U27" s="224"/>
      <c r="V27" s="224"/>
      <c r="W27" s="224"/>
      <c r="X27" s="224"/>
      <c r="Y27" s="224"/>
      <c r="Z27" s="224"/>
      <c r="AA27" s="217" t="str">
        <f>IF(C26="〇","＝","")</f>
        <v/>
      </c>
      <c r="AB27" s="216"/>
      <c r="AC27" s="218" t="str">
        <f>IF(C26="〇","kN/㎡","")</f>
        <v/>
      </c>
    </row>
    <row r="28" spans="2:35" ht="26.45" customHeight="1">
      <c r="B28" s="343" t="s">
        <v>53</v>
      </c>
      <c r="C28" s="178" t="s">
        <v>381</v>
      </c>
      <c r="D28" s="189" t="str">
        <f>IF(C28="〇","やぎり（Ⅴ-　","")</f>
        <v/>
      </c>
      <c r="E28" s="190"/>
      <c r="F28" s="190"/>
      <c r="G28" s="155"/>
      <c r="H28" s="194"/>
      <c r="I28" s="191"/>
      <c r="J28" s="190" t="str">
        <f>IF(C28="〇",")","")</f>
        <v/>
      </c>
      <c r="K28" s="190"/>
      <c r="L28" s="190"/>
      <c r="M28" s="190"/>
      <c r="N28" s="190"/>
      <c r="O28" s="190"/>
      <c r="P28" s="190"/>
      <c r="Q28" s="190"/>
      <c r="R28" s="190"/>
      <c r="S28" s="201"/>
      <c r="T28" s="201"/>
      <c r="U28" s="201"/>
      <c r="V28" s="201"/>
      <c r="W28" s="201"/>
      <c r="X28" s="201"/>
      <c r="Y28" s="357" t="str">
        <f>IF(I28="","",IF(H28="1-",IF(I28=1,0.29,IF(I28=2,0.4,IF(I28=3,0.55,IF(I28=4,0.82,IF(I28=5,0.82,IF(I28=6,0.85,IF(I28=7,0.93,IF(I28=8,0.94,IF(I28=9,0.95,IF(I28=10,0.96,IF(I28=11,0.98,IF(I28=12,1.02,IF(I28=13,1.04,IF(I28=14,1.04,IF(I28=15,1.08,IF(I28=16,1.11,IF(I28=17,1.17,IF(I28=18,1.2,IF(I28=19,1.29))))))))))))))))))),IF(H28="2-",IF(I28=1,0.29,IF(I28=2,0.62,IF(I28=3,0.68,IF(I28=4,0.72,IF(I28=5,0.79,IF(I28=6,0.8,IF(I28=7,0.87,IF(I28=8,0.93,IF(I28=9,1.05,IF(I28=10,1.18,IF(I28=11,1.18,"NG"))))))))))))))</f>
        <v/>
      </c>
      <c r="Z28" s="357"/>
      <c r="AA28" s="183" t="str">
        <f>IF(C28="〇","＝","")</f>
        <v/>
      </c>
      <c r="AB28" s="196" t="str">
        <f>IF(I28="","",Y28)</f>
        <v/>
      </c>
      <c r="AC28" s="184" t="str">
        <f>IF(C28="〇","kN/m","")</f>
        <v/>
      </c>
    </row>
    <row r="29" spans="2:35" ht="26.45" customHeight="1">
      <c r="B29" s="345"/>
      <c r="C29" s="178" t="s">
        <v>381</v>
      </c>
      <c r="D29" s="197"/>
      <c r="E29" s="192"/>
      <c r="F29" s="192"/>
      <c r="G29" s="155"/>
      <c r="H29" s="192"/>
      <c r="I29" s="192"/>
      <c r="J29" s="192"/>
      <c r="K29" s="192"/>
      <c r="L29" s="192"/>
      <c r="M29" s="192"/>
      <c r="N29" s="192"/>
      <c r="O29" s="192"/>
      <c r="P29" s="192"/>
      <c r="Q29" s="192"/>
      <c r="R29" s="192"/>
      <c r="S29" s="199"/>
      <c r="T29" s="199"/>
      <c r="U29" s="199"/>
      <c r="V29" s="199"/>
      <c r="W29" s="199"/>
      <c r="X29" s="199"/>
      <c r="Y29" s="199"/>
      <c r="Z29" s="199"/>
      <c r="AA29" s="183" t="str">
        <f t="shared" ref="AA29:AA37" si="2">IF(C29="〇","＝","")</f>
        <v/>
      </c>
      <c r="AB29" s="196"/>
      <c r="AC29" s="184" t="str">
        <f>IF(C29="〇","kN/m","")</f>
        <v/>
      </c>
    </row>
    <row r="30" spans="2:35" ht="26.45" customHeight="1">
      <c r="B30" s="343" t="s">
        <v>52</v>
      </c>
      <c r="C30" s="178" t="s">
        <v>381</v>
      </c>
      <c r="D30" s="189" t="str">
        <f>IF(C30="〇","やぎり（Ⅴ-　","")</f>
        <v/>
      </c>
      <c r="E30" s="190"/>
      <c r="F30" s="190"/>
      <c r="G30" s="155"/>
      <c r="H30" s="194"/>
      <c r="I30" s="191"/>
      <c r="J30" s="190" t="str">
        <f>IF(C30="〇",")","")</f>
        <v/>
      </c>
      <c r="K30" s="190"/>
      <c r="L30" s="190"/>
      <c r="M30" s="190"/>
      <c r="N30" s="190"/>
      <c r="O30" s="190"/>
      <c r="P30" s="190"/>
      <c r="Q30" s="190"/>
      <c r="R30" s="190"/>
      <c r="S30" s="201"/>
      <c r="T30" s="201"/>
      <c r="U30" s="201"/>
      <c r="V30" s="201"/>
      <c r="W30" s="201"/>
      <c r="X30" s="201"/>
      <c r="Y30" s="357" t="str">
        <f>IF(I30="","",IF(H30="1-",IF(I30=1,0.29,IF(I30=2,0.4,IF(I30=3,0.55,IF(I30=4,0.82,IF(I30=5,0.82,IF(I30=6,0.85,IF(I30=7,0.93,IF(I30=8,0.94,IF(I30=9,0.95,IF(I30=10,0.96,IF(I30=11,0.98,IF(I30=12,1.02,IF(I30=13,1.04,IF(I30=14,1.04,IF(I30=15,1.08,IF(I30=16,1.11,IF(I30=17,1.17,IF(I30=18,1.2,IF(I30=19,1.29))))))))))))))))))),IF(H30="2-",IF(I30=1,0.29,IF(I30=2,0.62,IF(I30=3,0.68,IF(I30=4,0.72,IF(I30=5,0.79,IF(I30=6,0.8,IF(I30=7,0.87,IF(I30=8,0.93,IF(I30=9,1.05,IF(I30=10,1.18,IF(I30=11,1.18,"NG"))))))))))))))</f>
        <v/>
      </c>
      <c r="Z30" s="357"/>
      <c r="AA30" s="183" t="str">
        <f t="shared" si="2"/>
        <v/>
      </c>
      <c r="AB30" s="196" t="str">
        <f>IF(I30="","",Y30)</f>
        <v/>
      </c>
      <c r="AC30" s="184" t="str">
        <f>IF(C30="〇","kN/m","")</f>
        <v/>
      </c>
    </row>
    <row r="31" spans="2:35" ht="26.45" customHeight="1">
      <c r="B31" s="345"/>
      <c r="C31" s="178" t="s">
        <v>381</v>
      </c>
      <c r="D31" s="197"/>
      <c r="E31" s="192"/>
      <c r="F31" s="192"/>
      <c r="G31" s="192"/>
      <c r="H31" s="192"/>
      <c r="I31" s="192"/>
      <c r="J31" s="192"/>
      <c r="K31" s="192"/>
      <c r="L31" s="192"/>
      <c r="M31" s="192"/>
      <c r="N31" s="155"/>
      <c r="O31" s="155"/>
      <c r="P31" s="155"/>
      <c r="Q31" s="155"/>
      <c r="R31" s="155"/>
      <c r="S31" s="199"/>
      <c r="T31" s="199"/>
      <c r="U31" s="199"/>
      <c r="V31" s="199"/>
      <c r="W31" s="199"/>
      <c r="X31" s="199"/>
      <c r="Y31" s="199"/>
      <c r="Z31" s="199"/>
      <c r="AA31" s="183" t="str">
        <f t="shared" si="2"/>
        <v/>
      </c>
      <c r="AB31" s="196"/>
      <c r="AC31" s="184" t="str">
        <f>IF(C31="〇","kN/m","")</f>
        <v/>
      </c>
    </row>
    <row r="32" spans="2:35" ht="26.45" customHeight="1">
      <c r="B32" s="343" t="s">
        <v>92</v>
      </c>
      <c r="C32" s="178" t="s">
        <v>381</v>
      </c>
      <c r="D32" s="189" t="str">
        <f>IF(C32="〇","Ⅶ-","")</f>
        <v/>
      </c>
      <c r="E32" s="155"/>
      <c r="F32" s="191"/>
      <c r="G32" s="363" t="str">
        <f>IF(F32="","",IF(F32=1,"太陽光発電",IF(F32=2,"吹き抜け",IF(F32=3,"ロフト",IF(F32=4,"太陽熱温水器")))))</f>
        <v/>
      </c>
      <c r="H32" s="363"/>
      <c r="I32" s="363"/>
      <c r="J32" s="363"/>
      <c r="K32" s="190" t="str">
        <f>IF(C32="〇",")","")</f>
        <v/>
      </c>
      <c r="L32" s="190"/>
      <c r="M32" s="190"/>
      <c r="N32" s="155"/>
      <c r="O32" s="155"/>
      <c r="P32" s="155"/>
      <c r="Q32" s="155"/>
      <c r="R32" s="155"/>
      <c r="S32" s="201"/>
      <c r="T32" s="201"/>
      <c r="U32" s="201"/>
      <c r="V32" s="201"/>
      <c r="W32" s="201"/>
      <c r="X32" s="201"/>
      <c r="Y32" s="357" t="str">
        <f t="shared" ref="Y32:Y37" si="3">IF(F32="","",IF(F32=1,0.25,IF(F32=2,0.27,IF(F32=3,0.62,IF(F32=4,1)))))</f>
        <v/>
      </c>
      <c r="Z32" s="357"/>
      <c r="AA32" s="183" t="str">
        <f>IF(C32="〇","＝","")</f>
        <v/>
      </c>
      <c r="AB32" s="196" t="str">
        <f>IF(F32="","",Y32)</f>
        <v/>
      </c>
      <c r="AC32" s="184" t="str">
        <f t="shared" ref="AC32:AC37" si="4">IF(C32="〇","kN/㎡","")</f>
        <v/>
      </c>
    </row>
    <row r="33" spans="1:29" ht="26.45" customHeight="1">
      <c r="B33" s="344"/>
      <c r="C33" s="178" t="s">
        <v>381</v>
      </c>
      <c r="D33" s="189" t="str">
        <f t="shared" ref="D33:D34" si="5">IF(C33="〇","Ⅶ-","")</f>
        <v/>
      </c>
      <c r="E33" s="155"/>
      <c r="F33" s="191"/>
      <c r="G33" s="363" t="str">
        <f t="shared" ref="G33:G34" si="6">IF(F33="","",IF(F33=1,"太陽光発電",IF(F33=2,"吹き抜け",IF(F33=3,"ロフト",IF(F33=4,"太陽熱温水器")))))</f>
        <v/>
      </c>
      <c r="H33" s="363"/>
      <c r="I33" s="363"/>
      <c r="J33" s="363"/>
      <c r="K33" s="190" t="str">
        <f t="shared" ref="K33:K34" si="7">IF(C33="〇",")","")</f>
        <v/>
      </c>
      <c r="L33" s="190"/>
      <c r="M33" s="190"/>
      <c r="N33" s="155"/>
      <c r="O33" s="155"/>
      <c r="P33" s="155"/>
      <c r="Q33" s="155"/>
      <c r="R33" s="155"/>
      <c r="S33" s="201"/>
      <c r="T33" s="201"/>
      <c r="U33" s="201"/>
      <c r="V33" s="201"/>
      <c r="W33" s="201"/>
      <c r="X33" s="201"/>
      <c r="Y33" s="357" t="str">
        <f t="shared" si="3"/>
        <v/>
      </c>
      <c r="Z33" s="357"/>
      <c r="AA33" s="183" t="str">
        <f t="shared" ref="AA33:AA34" si="8">IF(C33="〇","＝","")</f>
        <v/>
      </c>
      <c r="AB33" s="196" t="str">
        <f t="shared" ref="AB33:AB34" si="9">IF(F33="","",Y33)</f>
        <v/>
      </c>
      <c r="AC33" s="184" t="str">
        <f t="shared" si="4"/>
        <v/>
      </c>
    </row>
    <row r="34" spans="1:29" ht="26.45" customHeight="1">
      <c r="B34" s="345"/>
      <c r="C34" s="178" t="s">
        <v>381</v>
      </c>
      <c r="D34" s="189" t="str">
        <f t="shared" si="5"/>
        <v/>
      </c>
      <c r="E34" s="155"/>
      <c r="F34" s="191"/>
      <c r="G34" s="363" t="str">
        <f t="shared" si="6"/>
        <v/>
      </c>
      <c r="H34" s="363"/>
      <c r="I34" s="363"/>
      <c r="J34" s="363"/>
      <c r="K34" s="190" t="str">
        <f t="shared" si="7"/>
        <v/>
      </c>
      <c r="L34" s="192"/>
      <c r="M34" s="192"/>
      <c r="N34" s="155"/>
      <c r="O34" s="155"/>
      <c r="P34" s="155"/>
      <c r="Q34" s="155"/>
      <c r="R34" s="155"/>
      <c r="S34" s="199"/>
      <c r="T34" s="199"/>
      <c r="U34" s="199"/>
      <c r="V34" s="199"/>
      <c r="W34" s="199"/>
      <c r="X34" s="199"/>
      <c r="Y34" s="357" t="str">
        <f t="shared" si="3"/>
        <v/>
      </c>
      <c r="Z34" s="357"/>
      <c r="AA34" s="183" t="str">
        <f t="shared" si="8"/>
        <v/>
      </c>
      <c r="AB34" s="196" t="str">
        <f t="shared" si="9"/>
        <v/>
      </c>
      <c r="AC34" s="184" t="str">
        <f t="shared" si="4"/>
        <v/>
      </c>
    </row>
    <row r="35" spans="1:29" ht="26.45" customHeight="1">
      <c r="B35" s="343" t="s">
        <v>93</v>
      </c>
      <c r="C35" s="178" t="s">
        <v>381</v>
      </c>
      <c r="D35" s="189" t="str">
        <f>IF(C35="〇","Ⅶ-","")</f>
        <v/>
      </c>
      <c r="E35" s="155"/>
      <c r="F35" s="191"/>
      <c r="G35" s="363" t="str">
        <f>IF(F35="","",IF(F35=1,"太陽光発電",IF(F35=2,"吹き抜け",IF(F35=3,"ロフト",IF(F35=4,"太陽熱温水器")))))</f>
        <v/>
      </c>
      <c r="H35" s="363"/>
      <c r="I35" s="363"/>
      <c r="J35" s="363"/>
      <c r="K35" s="190" t="str">
        <f>IF(C35="〇",")","")</f>
        <v/>
      </c>
      <c r="L35" s="190"/>
      <c r="M35" s="190"/>
      <c r="N35" s="190"/>
      <c r="O35" s="190"/>
      <c r="P35" s="190"/>
      <c r="Q35" s="190"/>
      <c r="R35" s="190"/>
      <c r="S35" s="201"/>
      <c r="T35" s="201"/>
      <c r="U35" s="201"/>
      <c r="V35" s="201"/>
      <c r="W35" s="201"/>
      <c r="X35" s="201"/>
      <c r="Y35" s="357" t="str">
        <f t="shared" si="3"/>
        <v/>
      </c>
      <c r="Z35" s="357"/>
      <c r="AA35" s="183" t="str">
        <f t="shared" si="2"/>
        <v/>
      </c>
      <c r="AB35" s="196" t="str">
        <f>IF(F35="","",Y35)</f>
        <v/>
      </c>
      <c r="AC35" s="184" t="str">
        <f t="shared" si="4"/>
        <v/>
      </c>
    </row>
    <row r="36" spans="1:29" ht="26.45" customHeight="1">
      <c r="B36" s="344"/>
      <c r="C36" s="178" t="s">
        <v>381</v>
      </c>
      <c r="D36" s="189" t="str">
        <f t="shared" ref="D36:D37" si="10">IF(C36="〇","Ⅶ-","")</f>
        <v/>
      </c>
      <c r="E36" s="155"/>
      <c r="F36" s="191"/>
      <c r="G36" s="363" t="str">
        <f t="shared" ref="G36:G37" si="11">IF(F36="","",IF(F36=1,"太陽光発電",IF(F36=2,"吹き抜け",IF(F36=3,"ロフト",IF(F36=4,"太陽熱温水器")))))</f>
        <v/>
      </c>
      <c r="H36" s="363"/>
      <c r="I36" s="363"/>
      <c r="J36" s="363"/>
      <c r="K36" s="190" t="str">
        <f t="shared" ref="K36:K37" si="12">IF(C36="〇",")","")</f>
        <v/>
      </c>
      <c r="L36" s="190"/>
      <c r="M36" s="190"/>
      <c r="N36" s="190"/>
      <c r="O36" s="190"/>
      <c r="P36" s="190"/>
      <c r="Q36" s="190"/>
      <c r="R36" s="190"/>
      <c r="S36" s="201"/>
      <c r="T36" s="201"/>
      <c r="U36" s="201"/>
      <c r="V36" s="201"/>
      <c r="W36" s="201"/>
      <c r="X36" s="201"/>
      <c r="Y36" s="357" t="str">
        <f t="shared" si="3"/>
        <v/>
      </c>
      <c r="Z36" s="357"/>
      <c r="AA36" s="183" t="str">
        <f t="shared" si="2"/>
        <v/>
      </c>
      <c r="AB36" s="196" t="str">
        <f t="shared" ref="AB36:AB37" si="13">IF(F36="","",Y36)</f>
        <v/>
      </c>
      <c r="AC36" s="184" t="str">
        <f t="shared" si="4"/>
        <v/>
      </c>
    </row>
    <row r="37" spans="1:29" ht="26.45" customHeight="1">
      <c r="B37" s="344"/>
      <c r="C37" s="178" t="s">
        <v>381</v>
      </c>
      <c r="D37" s="189" t="str">
        <f t="shared" si="10"/>
        <v/>
      </c>
      <c r="E37" s="192"/>
      <c r="F37" s="191"/>
      <c r="G37" s="363" t="str">
        <f t="shared" si="11"/>
        <v/>
      </c>
      <c r="H37" s="363"/>
      <c r="I37" s="363"/>
      <c r="J37" s="363"/>
      <c r="K37" s="190" t="str">
        <f t="shared" si="12"/>
        <v/>
      </c>
      <c r="L37" s="192"/>
      <c r="M37" s="192"/>
      <c r="N37" s="192"/>
      <c r="O37" s="192"/>
      <c r="P37" s="192"/>
      <c r="Q37" s="192"/>
      <c r="R37" s="192"/>
      <c r="S37" s="199"/>
      <c r="T37" s="199"/>
      <c r="U37" s="199"/>
      <c r="V37" s="199"/>
      <c r="W37" s="199"/>
      <c r="X37" s="199"/>
      <c r="Y37" s="357" t="str">
        <f t="shared" si="3"/>
        <v/>
      </c>
      <c r="Z37" s="357"/>
      <c r="AA37" s="183" t="str">
        <f t="shared" si="2"/>
        <v/>
      </c>
      <c r="AB37" s="196" t="str">
        <f t="shared" si="13"/>
        <v/>
      </c>
      <c r="AC37" s="184" t="str">
        <f t="shared" si="4"/>
        <v/>
      </c>
    </row>
    <row r="38" spans="1:29" ht="26.45" customHeight="1">
      <c r="B38" s="343" t="s">
        <v>71</v>
      </c>
      <c r="C38" s="346" t="s">
        <v>602</v>
      </c>
      <c r="D38" s="225" t="str">
        <f>IF(C38="〇","1階床（Ⅷ-　","")</f>
        <v/>
      </c>
      <c r="E38" s="226"/>
      <c r="F38" s="226"/>
      <c r="G38" s="210"/>
      <c r="H38" s="226" t="str">
        <f>IF(C38="〇","） + 1階内壁（Ⅵ-","")</f>
        <v/>
      </c>
      <c r="J38" s="226"/>
      <c r="K38" s="226"/>
      <c r="M38" s="227"/>
      <c r="N38" s="210"/>
      <c r="O38" s="226" t="str">
        <f>IF(C38="〇","） + Ⅸ-1 1階積載荷重","")</f>
        <v/>
      </c>
      <c r="P38" s="226"/>
      <c r="Q38" s="226"/>
      <c r="R38" s="226"/>
      <c r="S38" s="226"/>
      <c r="T38" s="228"/>
      <c r="U38" s="228"/>
      <c r="V38" s="228"/>
      <c r="X38" s="228"/>
      <c r="Z38" s="228"/>
      <c r="AA38" s="228"/>
      <c r="AB38" s="228"/>
      <c r="AC38" s="229"/>
    </row>
    <row r="39" spans="1:29" ht="26.45" customHeight="1">
      <c r="B39" s="344"/>
      <c r="C39" s="347"/>
      <c r="D39" s="230"/>
      <c r="E39" s="231"/>
      <c r="F39" s="231"/>
      <c r="G39" s="231"/>
      <c r="H39" s="231"/>
      <c r="I39" s="231"/>
      <c r="J39" s="231"/>
      <c r="K39" s="231"/>
      <c r="L39" s="231"/>
      <c r="M39" s="231"/>
      <c r="N39" s="231"/>
      <c r="O39" s="231"/>
      <c r="P39" s="231"/>
      <c r="Q39" s="231"/>
      <c r="R39" s="231"/>
      <c r="S39" s="352" t="str">
        <f>IF(G38="","",IF(G38=1,0.31,IF(G38=2,0.33,IF(G38=3,0.49))))</f>
        <v/>
      </c>
      <c r="T39" s="352"/>
      <c r="U39" s="216" t="str">
        <f>IF(N38="","","+")</f>
        <v/>
      </c>
      <c r="V39" s="352" t="str">
        <f>IF(N38="","",IF(M38="",0,IF(M38="1-",IF(N38=1,0.13,IF(N38=2,0.19,IF(N38=3,0.24,IF(N38=4,0.35,IF(N38=5,0.38,IF(N38=6,0.4)))))),IF(N38=1,0.23,IF(N38=2,0.33,IF(N38=3,0.42,IF(N38=4,0.62,IF(N38=5,0.66,IF(S24=1,0.42,0.71)))))))))</f>
        <v/>
      </c>
      <c r="W39" s="352"/>
      <c r="X39" s="216" t="str">
        <f>IF(G38="","","+")</f>
        <v/>
      </c>
      <c r="Y39" s="352" t="str">
        <f>IF(G38="","",0.6)</f>
        <v/>
      </c>
      <c r="Z39" s="352"/>
      <c r="AA39" s="217" t="str">
        <f>IF(C38="〇","＝","")</f>
        <v/>
      </c>
      <c r="AB39" s="216" t="str">
        <f>IF(G38="","",IF(N38="",S39+Y39,Y39+V39+S39))</f>
        <v/>
      </c>
      <c r="AC39" s="218" t="str">
        <f>IF(C38="〇","kN/㎡","")</f>
        <v/>
      </c>
    </row>
    <row r="40" spans="1:29" ht="26.45" customHeight="1">
      <c r="B40" s="344"/>
      <c r="C40" s="346" t="s">
        <v>602</v>
      </c>
      <c r="D40" s="232"/>
      <c r="E40" s="233"/>
      <c r="F40" s="233"/>
      <c r="G40" s="233"/>
      <c r="H40" s="233"/>
      <c r="I40" s="233"/>
      <c r="J40" s="233"/>
      <c r="K40" s="233"/>
      <c r="L40" s="233"/>
      <c r="M40" s="233"/>
      <c r="N40" s="233"/>
      <c r="O40" s="233"/>
      <c r="P40" s="233"/>
      <c r="Q40" s="233"/>
      <c r="R40" s="233"/>
      <c r="S40" s="234"/>
      <c r="T40" s="234"/>
      <c r="U40" s="234"/>
      <c r="V40" s="234"/>
      <c r="W40" s="234"/>
      <c r="X40" s="234"/>
      <c r="Y40" s="234"/>
      <c r="Z40" s="234"/>
      <c r="AA40" s="222"/>
      <c r="AB40" s="221"/>
      <c r="AC40" s="223"/>
    </row>
    <row r="41" spans="1:29" ht="26.45" customHeight="1">
      <c r="B41" s="345"/>
      <c r="C41" s="347"/>
      <c r="D41" s="230"/>
      <c r="E41" s="231"/>
      <c r="F41" s="231"/>
      <c r="G41" s="231"/>
      <c r="H41" s="231"/>
      <c r="I41" s="231"/>
      <c r="J41" s="231"/>
      <c r="K41" s="231"/>
      <c r="L41" s="231"/>
      <c r="M41" s="231"/>
      <c r="N41" s="231"/>
      <c r="O41" s="231"/>
      <c r="P41" s="231"/>
      <c r="Q41" s="231"/>
      <c r="R41" s="231"/>
      <c r="S41" s="235"/>
      <c r="T41" s="235"/>
      <c r="U41" s="235"/>
      <c r="V41" s="235"/>
      <c r="W41" s="235"/>
      <c r="X41" s="235"/>
      <c r="Y41" s="235"/>
      <c r="Z41" s="235"/>
      <c r="AA41" s="217" t="str">
        <f>IF(C40="〇","＝","")</f>
        <v/>
      </c>
      <c r="AB41" s="236"/>
      <c r="AC41" s="218" t="str">
        <f>IF(C40="〇","kN/㎡","")</f>
        <v/>
      </c>
    </row>
    <row r="42" spans="1:29" ht="26.45" customHeight="1">
      <c r="B42" s="343" t="s">
        <v>242</v>
      </c>
      <c r="C42" s="346" t="s">
        <v>602</v>
      </c>
      <c r="D42" s="225" t="str">
        <f>IF(C42="〇","1階床（Ⅷ-　","")</f>
        <v/>
      </c>
      <c r="E42" s="226"/>
      <c r="F42" s="226"/>
      <c r="G42" s="210"/>
      <c r="H42" s="226" t="str">
        <f>IF(C42="〇","） + 1階内壁（Ⅵ-","")</f>
        <v/>
      </c>
      <c r="J42" s="226"/>
      <c r="K42" s="226"/>
      <c r="M42" s="227"/>
      <c r="N42" s="210"/>
      <c r="O42" s="226" t="str">
        <f>IF(C42="〇","） + Ⅸ-2 1階積載荷重","")</f>
        <v/>
      </c>
      <c r="P42" s="226"/>
      <c r="Q42" s="226"/>
      <c r="R42" s="226"/>
      <c r="S42" s="226"/>
      <c r="T42" s="228"/>
      <c r="U42" s="228"/>
      <c r="X42" s="228"/>
      <c r="Y42" s="228"/>
      <c r="Z42" s="228"/>
      <c r="AA42" s="228"/>
      <c r="AB42" s="228"/>
      <c r="AC42" s="229"/>
    </row>
    <row r="43" spans="1:29" ht="26.45" customHeight="1">
      <c r="B43" s="344"/>
      <c r="C43" s="347"/>
      <c r="D43" s="230"/>
      <c r="E43" s="231"/>
      <c r="F43" s="231"/>
      <c r="G43" s="231"/>
      <c r="H43" s="231"/>
      <c r="I43" s="231"/>
      <c r="J43" s="231"/>
      <c r="K43" s="231"/>
      <c r="L43" s="231"/>
      <c r="M43" s="231"/>
      <c r="N43" s="231"/>
      <c r="O43" s="231"/>
      <c r="P43" s="231"/>
      <c r="Q43" s="231"/>
      <c r="R43" s="231"/>
      <c r="S43" s="352" t="str">
        <f>IF(G42="","",IF(G42=1,0.31,IF(G42=2,0.33,IF(G42=3,0.49))))</f>
        <v/>
      </c>
      <c r="T43" s="352"/>
      <c r="U43" s="216" t="str">
        <f>IF(N42="","","+")</f>
        <v/>
      </c>
      <c r="V43" s="352" t="str">
        <f>IF(N42="","",IF(M42="",0,IF(M42="1-",IF(N42=1,0.13,IF(N42=2,0.19,IF(N42=3,0.24,IF(N42=4,0.35,IF(N42=5,0.38,IF(N42=6,0.4)))))),IF(N42=1,0.23,IF(N42=2,0.33,IF(N42=3,0.42,IF(N42=4,0.62,IF(N42=5,0.66,IF(S28=1,0.42,0.71)))))))))</f>
        <v/>
      </c>
      <c r="W43" s="352"/>
      <c r="X43" s="216" t="str">
        <f>IF(G42="","","+")</f>
        <v/>
      </c>
      <c r="Y43" s="352" t="str">
        <f>IF(G42="","",1.3)</f>
        <v/>
      </c>
      <c r="Z43" s="352"/>
      <c r="AA43" s="217" t="str">
        <f>IF(C42="〇","＝","")</f>
        <v/>
      </c>
      <c r="AB43" s="216" t="str">
        <f>IF(G42="","",IF(N42="",S43+Y43,Y43+V43+S43))</f>
        <v/>
      </c>
      <c r="AC43" s="218" t="str">
        <f>IF(C42="〇","kN/㎡","")</f>
        <v/>
      </c>
    </row>
    <row r="44" spans="1:29" ht="26.45" customHeight="1">
      <c r="B44" s="344"/>
      <c r="C44" s="346" t="s">
        <v>602</v>
      </c>
      <c r="D44" s="232"/>
      <c r="E44" s="233"/>
      <c r="F44" s="233"/>
      <c r="G44" s="233"/>
      <c r="H44" s="233"/>
      <c r="I44" s="233"/>
      <c r="J44" s="233"/>
      <c r="K44" s="233"/>
      <c r="L44" s="233"/>
      <c r="M44" s="233"/>
      <c r="N44" s="233"/>
      <c r="O44" s="233"/>
      <c r="P44" s="233"/>
      <c r="Q44" s="233"/>
      <c r="R44" s="233"/>
      <c r="S44" s="234"/>
      <c r="T44" s="234"/>
      <c r="U44" s="234"/>
      <c r="V44" s="234"/>
      <c r="W44" s="234"/>
      <c r="X44" s="234"/>
      <c r="Y44" s="234"/>
      <c r="Z44" s="234"/>
      <c r="AA44" s="222"/>
      <c r="AB44" s="221"/>
      <c r="AC44" s="223"/>
    </row>
    <row r="45" spans="1:29" ht="26.45" customHeight="1">
      <c r="B45" s="345"/>
      <c r="C45" s="347"/>
      <c r="D45" s="230"/>
      <c r="E45" s="231"/>
      <c r="F45" s="231"/>
      <c r="G45" s="231"/>
      <c r="H45" s="231"/>
      <c r="I45" s="231"/>
      <c r="J45" s="231"/>
      <c r="K45" s="231"/>
      <c r="L45" s="231"/>
      <c r="M45" s="231"/>
      <c r="N45" s="231"/>
      <c r="O45" s="231"/>
      <c r="P45" s="231"/>
      <c r="Q45" s="231"/>
      <c r="R45" s="231"/>
      <c r="S45" s="235"/>
      <c r="T45" s="235"/>
      <c r="U45" s="235"/>
      <c r="V45" s="235"/>
      <c r="W45" s="235"/>
      <c r="X45" s="235"/>
      <c r="Y45" s="235"/>
      <c r="Z45" s="235"/>
      <c r="AA45" s="217" t="str">
        <f>IF(C44="〇","＝","")</f>
        <v/>
      </c>
      <c r="AB45" s="236"/>
      <c r="AC45" s="218" t="str">
        <f>IF(C44="〇","kN/㎡","")</f>
        <v/>
      </c>
    </row>
    <row r="47" spans="1:29" ht="26.45" customHeight="1">
      <c r="A47" s="237"/>
      <c r="B47" s="362" t="s">
        <v>432</v>
      </c>
      <c r="C47" s="362"/>
      <c r="D47" s="362"/>
      <c r="E47" s="362"/>
      <c r="F47" s="362"/>
      <c r="G47" s="362"/>
      <c r="H47" s="362"/>
      <c r="I47" s="362"/>
      <c r="J47" s="362"/>
      <c r="K47" s="362"/>
      <c r="L47" s="362"/>
      <c r="M47" s="362"/>
      <c r="N47" s="238"/>
      <c r="O47" s="239"/>
      <c r="P47" s="238"/>
    </row>
    <row r="48" spans="1:29" ht="26.45" customHeight="1">
      <c r="A48" s="237"/>
      <c r="B48" s="335" t="s">
        <v>418</v>
      </c>
      <c r="C48" s="335"/>
      <c r="D48" s="335" t="s">
        <v>419</v>
      </c>
      <c r="E48" s="335"/>
      <c r="F48" s="335"/>
      <c r="G48" s="335"/>
      <c r="H48" s="335"/>
      <c r="I48" s="335"/>
      <c r="J48" s="335"/>
      <c r="K48" s="335"/>
      <c r="L48" s="335"/>
      <c r="M48" s="335"/>
      <c r="N48" s="335"/>
      <c r="O48" s="335"/>
      <c r="P48" s="335" t="s">
        <v>382</v>
      </c>
      <c r="Q48" s="335"/>
      <c r="R48" s="335"/>
      <c r="S48" s="335"/>
      <c r="T48" s="335"/>
      <c r="U48" s="335"/>
      <c r="V48" s="335"/>
      <c r="W48" s="335"/>
      <c r="X48" s="335"/>
      <c r="Y48" s="335"/>
      <c r="Z48" s="335"/>
      <c r="AA48" s="335"/>
      <c r="AB48" s="335"/>
      <c r="AC48" s="335"/>
    </row>
    <row r="49" spans="1:29" ht="26.45" customHeight="1">
      <c r="B49" s="335" t="s">
        <v>83</v>
      </c>
      <c r="C49" s="335"/>
      <c r="D49" s="334" t="s">
        <v>430</v>
      </c>
      <c r="E49" s="334"/>
      <c r="F49" s="334"/>
      <c r="G49" s="334"/>
      <c r="H49" s="334"/>
      <c r="I49" s="334"/>
      <c r="J49" s="334"/>
      <c r="K49" s="334"/>
      <c r="L49" s="334"/>
      <c r="M49" s="334"/>
      <c r="N49" s="334"/>
      <c r="O49" s="334"/>
      <c r="P49" s="334" t="s">
        <v>85</v>
      </c>
      <c r="Q49" s="334"/>
      <c r="R49" s="334"/>
      <c r="S49" s="334"/>
      <c r="T49" s="334"/>
      <c r="U49" s="334"/>
      <c r="V49" s="334"/>
      <c r="W49" s="334"/>
      <c r="X49" s="334"/>
      <c r="Y49" s="334"/>
      <c r="Z49" s="334"/>
      <c r="AA49" s="334"/>
      <c r="AB49" s="334"/>
      <c r="AC49" s="334"/>
    </row>
    <row r="50" spans="1:29" ht="26.45" customHeight="1">
      <c r="B50" s="335" t="s">
        <v>84</v>
      </c>
      <c r="C50" s="335"/>
      <c r="D50" s="334" t="s">
        <v>431</v>
      </c>
      <c r="E50" s="334"/>
      <c r="F50" s="334"/>
      <c r="G50" s="334"/>
      <c r="H50" s="334"/>
      <c r="I50" s="334"/>
      <c r="J50" s="334"/>
      <c r="K50" s="334"/>
      <c r="L50" s="334"/>
      <c r="M50" s="334"/>
      <c r="N50" s="334"/>
      <c r="O50" s="334"/>
      <c r="P50" s="334" t="s">
        <v>85</v>
      </c>
      <c r="Q50" s="334"/>
      <c r="R50" s="334"/>
      <c r="S50" s="334"/>
      <c r="T50" s="334"/>
      <c r="U50" s="334"/>
      <c r="V50" s="334"/>
      <c r="W50" s="334"/>
      <c r="X50" s="334"/>
      <c r="Y50" s="334"/>
      <c r="Z50" s="334"/>
      <c r="AA50" s="334"/>
      <c r="AB50" s="334"/>
      <c r="AC50" s="334"/>
    </row>
    <row r="51" spans="1:29" ht="26.45" customHeight="1">
      <c r="B51" s="335" t="s">
        <v>86</v>
      </c>
      <c r="C51" s="335"/>
      <c r="D51" s="334" t="s">
        <v>425</v>
      </c>
      <c r="E51" s="334"/>
      <c r="F51" s="334"/>
      <c r="G51" s="334"/>
      <c r="H51" s="334"/>
      <c r="I51" s="334"/>
      <c r="J51" s="334"/>
      <c r="K51" s="334"/>
      <c r="L51" s="334"/>
      <c r="M51" s="334"/>
      <c r="N51" s="334"/>
      <c r="O51" s="334"/>
      <c r="P51" s="334" t="s">
        <v>81</v>
      </c>
      <c r="Q51" s="334"/>
      <c r="R51" s="334"/>
      <c r="S51" s="334"/>
      <c r="T51" s="334"/>
      <c r="U51" s="334"/>
      <c r="V51" s="334"/>
      <c r="W51" s="334"/>
      <c r="X51" s="334"/>
      <c r="Y51" s="334"/>
      <c r="Z51" s="334"/>
      <c r="AA51" s="334"/>
      <c r="AB51" s="334"/>
      <c r="AC51" s="334"/>
    </row>
    <row r="52" spans="1:29" ht="26.45" customHeight="1">
      <c r="B52" s="335" t="s">
        <v>87</v>
      </c>
      <c r="C52" s="335"/>
      <c r="D52" s="334" t="s">
        <v>426</v>
      </c>
      <c r="E52" s="334"/>
      <c r="F52" s="334"/>
      <c r="G52" s="334"/>
      <c r="H52" s="334"/>
      <c r="I52" s="334"/>
      <c r="J52" s="334"/>
      <c r="K52" s="334"/>
      <c r="L52" s="334"/>
      <c r="M52" s="334"/>
      <c r="N52" s="334"/>
      <c r="O52" s="334"/>
      <c r="P52" s="334" t="s">
        <v>82</v>
      </c>
      <c r="Q52" s="334"/>
      <c r="R52" s="334"/>
      <c r="S52" s="334"/>
      <c r="T52" s="334"/>
      <c r="U52" s="334"/>
      <c r="V52" s="334"/>
      <c r="W52" s="334"/>
      <c r="X52" s="334"/>
      <c r="Y52" s="334"/>
      <c r="Z52" s="334"/>
      <c r="AA52" s="334"/>
      <c r="AB52" s="334"/>
      <c r="AC52" s="334"/>
    </row>
    <row r="53" spans="1:29" ht="26.45" customHeight="1">
      <c r="B53" s="335" t="s">
        <v>88</v>
      </c>
      <c r="C53" s="335"/>
      <c r="D53" s="334" t="s">
        <v>420</v>
      </c>
      <c r="E53" s="334"/>
      <c r="F53" s="334"/>
      <c r="G53" s="334"/>
      <c r="H53" s="334"/>
      <c r="I53" s="334"/>
      <c r="J53" s="334"/>
      <c r="K53" s="334"/>
      <c r="L53" s="334"/>
      <c r="M53" s="334"/>
      <c r="N53" s="334"/>
      <c r="O53" s="334"/>
      <c r="P53" s="334" t="s">
        <v>30</v>
      </c>
      <c r="Q53" s="334"/>
      <c r="R53" s="334"/>
      <c r="S53" s="334"/>
      <c r="T53" s="334"/>
      <c r="U53" s="334"/>
      <c r="V53" s="334"/>
      <c r="W53" s="334"/>
      <c r="X53" s="334"/>
      <c r="Y53" s="334"/>
      <c r="Z53" s="334"/>
      <c r="AA53" s="334"/>
      <c r="AB53" s="334"/>
      <c r="AC53" s="334"/>
    </row>
    <row r="54" spans="1:29" ht="26.45" customHeight="1">
      <c r="B54" s="335" t="s">
        <v>89</v>
      </c>
      <c r="C54" s="335"/>
      <c r="D54" s="334" t="s">
        <v>421</v>
      </c>
      <c r="E54" s="334"/>
      <c r="F54" s="334"/>
      <c r="G54" s="334"/>
      <c r="H54" s="334"/>
      <c r="I54" s="334"/>
      <c r="J54" s="334"/>
      <c r="K54" s="334"/>
      <c r="L54" s="334"/>
      <c r="M54" s="334"/>
      <c r="N54" s="334"/>
      <c r="O54" s="334"/>
      <c r="P54" s="334" t="s">
        <v>30</v>
      </c>
      <c r="Q54" s="334"/>
      <c r="R54" s="334"/>
      <c r="S54" s="334"/>
      <c r="T54" s="334"/>
      <c r="U54" s="334"/>
      <c r="V54" s="334"/>
      <c r="W54" s="334"/>
      <c r="X54" s="334"/>
      <c r="Y54" s="334"/>
      <c r="Z54" s="334"/>
      <c r="AA54" s="334"/>
      <c r="AB54" s="334"/>
      <c r="AC54" s="334"/>
    </row>
    <row r="55" spans="1:29" ht="26.45" customHeight="1">
      <c r="B55" s="335" t="s">
        <v>90</v>
      </c>
      <c r="C55" s="335"/>
      <c r="D55" s="334" t="s">
        <v>424</v>
      </c>
      <c r="E55" s="334"/>
      <c r="F55" s="334"/>
      <c r="G55" s="334"/>
      <c r="H55" s="334"/>
      <c r="I55" s="334"/>
      <c r="J55" s="334"/>
      <c r="K55" s="334"/>
      <c r="L55" s="334"/>
      <c r="M55" s="334"/>
      <c r="N55" s="334"/>
      <c r="O55" s="334"/>
      <c r="P55" s="334" t="s">
        <v>94</v>
      </c>
      <c r="Q55" s="334"/>
      <c r="R55" s="334"/>
      <c r="S55" s="334"/>
      <c r="T55" s="334"/>
      <c r="U55" s="334"/>
      <c r="V55" s="334"/>
      <c r="W55" s="334"/>
      <c r="X55" s="334"/>
      <c r="Y55" s="334"/>
      <c r="Z55" s="334"/>
      <c r="AA55" s="334"/>
      <c r="AB55" s="334"/>
      <c r="AC55" s="334"/>
    </row>
    <row r="56" spans="1:29" ht="26.45" customHeight="1">
      <c r="B56" s="335" t="s">
        <v>91</v>
      </c>
      <c r="C56" s="335"/>
      <c r="D56" s="334" t="s">
        <v>427</v>
      </c>
      <c r="E56" s="334"/>
      <c r="F56" s="334"/>
      <c r="G56" s="334"/>
      <c r="H56" s="334"/>
      <c r="I56" s="334"/>
      <c r="J56" s="334"/>
      <c r="K56" s="334"/>
      <c r="L56" s="334"/>
      <c r="M56" s="334"/>
      <c r="N56" s="334"/>
      <c r="O56" s="334"/>
      <c r="P56" s="334" t="s">
        <v>98</v>
      </c>
      <c r="Q56" s="334"/>
      <c r="R56" s="334"/>
      <c r="S56" s="334"/>
      <c r="T56" s="334"/>
      <c r="U56" s="334"/>
      <c r="V56" s="334"/>
      <c r="W56" s="334"/>
      <c r="X56" s="334"/>
      <c r="Y56" s="334"/>
      <c r="Z56" s="334"/>
      <c r="AA56" s="334"/>
      <c r="AB56" s="334"/>
      <c r="AC56" s="334"/>
    </row>
    <row r="57" spans="1:29" ht="26.45" customHeight="1">
      <c r="B57" s="291" t="s">
        <v>52</v>
      </c>
      <c r="C57" s="291"/>
      <c r="D57" s="334" t="s">
        <v>422</v>
      </c>
      <c r="E57" s="334"/>
      <c r="F57" s="334"/>
      <c r="G57" s="334"/>
      <c r="H57" s="334"/>
      <c r="I57" s="334"/>
      <c r="J57" s="334"/>
      <c r="K57" s="334"/>
      <c r="L57" s="334"/>
      <c r="M57" s="334"/>
      <c r="N57" s="334"/>
      <c r="O57" s="334"/>
      <c r="P57" s="334" t="s">
        <v>438</v>
      </c>
      <c r="Q57" s="334"/>
      <c r="R57" s="334"/>
      <c r="S57" s="334"/>
      <c r="T57" s="334"/>
      <c r="U57" s="334"/>
      <c r="V57" s="334"/>
      <c r="W57" s="334"/>
      <c r="X57" s="334"/>
      <c r="Y57" s="334"/>
      <c r="Z57" s="334"/>
      <c r="AA57" s="334"/>
      <c r="AB57" s="334"/>
      <c r="AC57" s="334"/>
    </row>
    <row r="58" spans="1:29" ht="26.45" customHeight="1">
      <c r="B58" s="335" t="s">
        <v>53</v>
      </c>
      <c r="C58" s="335"/>
      <c r="D58" s="334" t="s">
        <v>423</v>
      </c>
      <c r="E58" s="334"/>
      <c r="F58" s="334"/>
      <c r="G58" s="334"/>
      <c r="H58" s="334"/>
      <c r="I58" s="334"/>
      <c r="J58" s="334"/>
      <c r="K58" s="334"/>
      <c r="L58" s="334"/>
      <c r="M58" s="334"/>
      <c r="N58" s="334"/>
      <c r="O58" s="334"/>
      <c r="P58" s="334" t="s">
        <v>439</v>
      </c>
      <c r="Q58" s="334"/>
      <c r="R58" s="334"/>
      <c r="S58" s="334"/>
      <c r="T58" s="334"/>
      <c r="U58" s="334"/>
      <c r="V58" s="334"/>
      <c r="W58" s="334"/>
      <c r="X58" s="334"/>
      <c r="Y58" s="334"/>
      <c r="Z58" s="334"/>
      <c r="AA58" s="334"/>
      <c r="AB58" s="334"/>
      <c r="AC58" s="334"/>
    </row>
    <row r="59" spans="1:29" ht="26.45" customHeight="1">
      <c r="A59" s="173"/>
      <c r="B59" s="332" t="s">
        <v>93</v>
      </c>
      <c r="C59" s="332"/>
      <c r="D59" s="333" t="s">
        <v>428</v>
      </c>
      <c r="E59" s="333"/>
      <c r="F59" s="333"/>
      <c r="G59" s="333"/>
      <c r="H59" s="333"/>
      <c r="I59" s="333"/>
      <c r="J59" s="333"/>
      <c r="K59" s="333"/>
      <c r="L59" s="333"/>
      <c r="M59" s="333"/>
      <c r="N59" s="333"/>
      <c r="O59" s="333"/>
      <c r="P59" s="333" t="s">
        <v>99</v>
      </c>
      <c r="Q59" s="333"/>
      <c r="R59" s="333"/>
      <c r="S59" s="333"/>
      <c r="T59" s="333"/>
      <c r="U59" s="333"/>
      <c r="V59" s="333"/>
      <c r="W59" s="333"/>
      <c r="X59" s="333"/>
      <c r="Y59" s="333"/>
      <c r="Z59" s="333"/>
      <c r="AA59" s="333"/>
      <c r="AB59" s="333"/>
      <c r="AC59" s="333"/>
    </row>
    <row r="60" spans="1:29" ht="26.45" customHeight="1">
      <c r="A60" s="173"/>
      <c r="B60" s="332" t="s">
        <v>92</v>
      </c>
      <c r="C60" s="332"/>
      <c r="D60" s="333" t="s">
        <v>429</v>
      </c>
      <c r="E60" s="333"/>
      <c r="F60" s="333"/>
      <c r="G60" s="333"/>
      <c r="H60" s="333"/>
      <c r="I60" s="333"/>
      <c r="J60" s="333"/>
      <c r="K60" s="333"/>
      <c r="L60" s="333"/>
      <c r="M60" s="333"/>
      <c r="N60" s="333"/>
      <c r="O60" s="333"/>
      <c r="P60" s="333" t="s">
        <v>99</v>
      </c>
      <c r="Q60" s="333"/>
      <c r="R60" s="333"/>
      <c r="S60" s="333"/>
      <c r="T60" s="333"/>
      <c r="U60" s="333"/>
      <c r="V60" s="333"/>
      <c r="W60" s="333"/>
      <c r="X60" s="333"/>
      <c r="Y60" s="333"/>
      <c r="Z60" s="333"/>
      <c r="AA60" s="333"/>
      <c r="AB60" s="333"/>
      <c r="AC60" s="333"/>
    </row>
    <row r="61" spans="1:29" ht="26.45" customHeight="1">
      <c r="A61" s="173"/>
      <c r="B61" s="173"/>
      <c r="C61" s="173"/>
      <c r="D61" s="173"/>
      <c r="E61" s="173"/>
      <c r="F61" s="173"/>
      <c r="G61" s="173"/>
      <c r="H61" s="173"/>
      <c r="I61" s="173"/>
      <c r="J61" s="173"/>
      <c r="K61" s="173"/>
      <c r="L61" s="173"/>
      <c r="M61" s="173"/>
      <c r="N61" s="173"/>
      <c r="O61" s="173"/>
      <c r="P61" s="173"/>
      <c r="Q61" s="173"/>
      <c r="R61" s="173"/>
      <c r="S61" s="173"/>
      <c r="T61" s="173"/>
      <c r="U61" s="173"/>
      <c r="V61" s="173"/>
      <c r="W61" s="173"/>
      <c r="X61" s="173"/>
    </row>
    <row r="62" spans="1:29" ht="26.45" customHeight="1">
      <c r="A62" s="173"/>
      <c r="B62" s="175" t="s">
        <v>388</v>
      </c>
      <c r="C62" s="240"/>
      <c r="D62" s="173"/>
      <c r="E62" s="173"/>
      <c r="F62" s="340" t="s">
        <v>613</v>
      </c>
      <c r="G62" s="340"/>
      <c r="H62" s="340"/>
      <c r="I62" s="340"/>
      <c r="J62" s="340"/>
      <c r="K62" s="340"/>
      <c r="L62" s="340"/>
      <c r="M62" s="340"/>
      <c r="N62" s="340"/>
      <c r="O62" s="340"/>
      <c r="P62" s="340"/>
      <c r="Q62" s="340"/>
      <c r="R62" s="340"/>
      <c r="S62" s="340"/>
      <c r="T62" s="340"/>
      <c r="U62" s="340"/>
      <c r="V62" s="340"/>
      <c r="W62" s="340"/>
      <c r="X62" s="340"/>
      <c r="Y62" s="340"/>
      <c r="Z62" s="340"/>
      <c r="AA62" s="340"/>
      <c r="AB62" s="340"/>
      <c r="AC62" s="340"/>
    </row>
    <row r="63" spans="1:29" ht="26.45" customHeight="1">
      <c r="A63" s="173"/>
      <c r="B63" s="241"/>
      <c r="C63" s="242"/>
      <c r="D63" s="243"/>
      <c r="E63" s="243"/>
      <c r="F63" s="244" t="s">
        <v>62</v>
      </c>
      <c r="G63" s="366" t="s">
        <v>63</v>
      </c>
      <c r="H63" s="366"/>
      <c r="I63" s="366"/>
      <c r="J63" s="366"/>
      <c r="K63" s="366"/>
      <c r="L63" s="366"/>
      <c r="M63" s="366"/>
      <c r="N63" s="366"/>
      <c r="O63" s="366" t="s">
        <v>64</v>
      </c>
      <c r="P63" s="366"/>
      <c r="Q63" s="366"/>
      <c r="R63" s="366"/>
      <c r="S63" s="366"/>
      <c r="T63" s="366"/>
      <c r="U63" s="366"/>
      <c r="V63" s="366"/>
      <c r="W63" s="366" t="s">
        <v>65</v>
      </c>
      <c r="X63" s="366"/>
      <c r="Y63" s="366"/>
      <c r="Z63" s="366"/>
      <c r="AA63" s="366"/>
      <c r="AB63" s="366"/>
      <c r="AC63" s="366"/>
    </row>
    <row r="64" spans="1:29" ht="26.45" customHeight="1">
      <c r="A64" s="173"/>
      <c r="B64" s="245"/>
      <c r="C64" s="240"/>
      <c r="D64" s="240"/>
      <c r="E64" s="240"/>
      <c r="F64" s="246"/>
      <c r="G64" s="367" t="s">
        <v>67</v>
      </c>
      <c r="H64" s="367"/>
      <c r="I64" s="367"/>
      <c r="J64" s="367"/>
      <c r="K64" s="367"/>
      <c r="L64" s="367"/>
      <c r="M64" s="367"/>
      <c r="N64" s="367"/>
      <c r="O64" s="367" t="s">
        <v>68</v>
      </c>
      <c r="P64" s="367"/>
      <c r="Q64" s="367"/>
      <c r="R64" s="367"/>
      <c r="S64" s="367"/>
      <c r="T64" s="367"/>
      <c r="U64" s="367"/>
      <c r="V64" s="367"/>
      <c r="W64" s="367" t="s">
        <v>69</v>
      </c>
      <c r="X64" s="367"/>
      <c r="Y64" s="367"/>
      <c r="Z64" s="367"/>
      <c r="AA64" s="367"/>
      <c r="AB64" s="367"/>
      <c r="AC64" s="367"/>
    </row>
    <row r="65" spans="1:29" ht="26.45" customHeight="1">
      <c r="A65" s="173"/>
      <c r="B65" s="245"/>
      <c r="C65" s="240"/>
      <c r="D65" s="240"/>
      <c r="E65" s="240"/>
      <c r="F65" s="246"/>
      <c r="G65" s="367"/>
      <c r="H65" s="367"/>
      <c r="I65" s="367"/>
      <c r="J65" s="367"/>
      <c r="K65" s="367"/>
      <c r="L65" s="367"/>
      <c r="M65" s="367"/>
      <c r="N65" s="367"/>
      <c r="O65" s="367"/>
      <c r="P65" s="367"/>
      <c r="Q65" s="367"/>
      <c r="R65" s="367"/>
      <c r="S65" s="367"/>
      <c r="T65" s="367"/>
      <c r="U65" s="367"/>
      <c r="V65" s="367"/>
      <c r="W65" s="367"/>
      <c r="X65" s="367"/>
      <c r="Y65" s="367"/>
      <c r="Z65" s="367"/>
      <c r="AA65" s="367"/>
      <c r="AB65" s="367"/>
      <c r="AC65" s="367"/>
    </row>
    <row r="66" spans="1:29" ht="26.45" customHeight="1">
      <c r="A66" s="173"/>
      <c r="B66" s="247" t="s">
        <v>61</v>
      </c>
      <c r="C66" s="248"/>
      <c r="D66" s="248"/>
      <c r="E66" s="248"/>
      <c r="F66" s="249"/>
      <c r="G66" s="366" t="s">
        <v>66</v>
      </c>
      <c r="H66" s="366"/>
      <c r="I66" s="366"/>
      <c r="J66" s="366"/>
      <c r="K66" s="366"/>
      <c r="L66" s="366"/>
      <c r="M66" s="366"/>
      <c r="N66" s="366"/>
      <c r="O66" s="366" t="s">
        <v>66</v>
      </c>
      <c r="P66" s="366"/>
      <c r="Q66" s="366"/>
      <c r="R66" s="366"/>
      <c r="S66" s="366"/>
      <c r="T66" s="366"/>
      <c r="U66" s="366"/>
      <c r="V66" s="366"/>
      <c r="W66" s="366" t="s">
        <v>66</v>
      </c>
      <c r="X66" s="366"/>
      <c r="Y66" s="366"/>
      <c r="Z66" s="366"/>
      <c r="AA66" s="366"/>
      <c r="AB66" s="366"/>
      <c r="AC66" s="366"/>
    </row>
    <row r="67" spans="1:29" ht="26.45" customHeight="1">
      <c r="A67" s="173"/>
      <c r="B67" s="369" t="s">
        <v>59</v>
      </c>
      <c r="C67" s="370" t="s">
        <v>60</v>
      </c>
      <c r="D67" s="371"/>
      <c r="E67" s="371"/>
      <c r="F67" s="372"/>
      <c r="G67" s="366">
        <v>1800</v>
      </c>
      <c r="H67" s="366"/>
      <c r="I67" s="366"/>
      <c r="J67" s="366"/>
      <c r="K67" s="366"/>
      <c r="L67" s="366"/>
      <c r="M67" s="366"/>
      <c r="N67" s="366"/>
      <c r="O67" s="366">
        <v>1300</v>
      </c>
      <c r="P67" s="366"/>
      <c r="Q67" s="366"/>
      <c r="R67" s="366"/>
      <c r="S67" s="366"/>
      <c r="T67" s="366"/>
      <c r="U67" s="366"/>
      <c r="V67" s="366"/>
      <c r="W67" s="366">
        <v>600</v>
      </c>
      <c r="X67" s="366"/>
      <c r="Y67" s="366"/>
      <c r="Z67" s="366"/>
      <c r="AA67" s="366"/>
      <c r="AB67" s="366"/>
      <c r="AC67" s="366"/>
    </row>
    <row r="68" spans="1:29" ht="26.45" customHeight="1">
      <c r="A68" s="173"/>
      <c r="B68" s="369"/>
      <c r="C68" s="373"/>
      <c r="D68" s="368"/>
      <c r="E68" s="368"/>
      <c r="F68" s="374"/>
      <c r="G68" s="366"/>
      <c r="H68" s="366"/>
      <c r="I68" s="366"/>
      <c r="J68" s="366"/>
      <c r="K68" s="366"/>
      <c r="L68" s="366"/>
      <c r="M68" s="366"/>
      <c r="N68" s="366"/>
      <c r="O68" s="366"/>
      <c r="P68" s="366"/>
      <c r="Q68" s="366"/>
      <c r="R68" s="366"/>
      <c r="S68" s="366"/>
      <c r="T68" s="366"/>
      <c r="U68" s="366"/>
      <c r="V68" s="366"/>
      <c r="W68" s="366"/>
      <c r="X68" s="366"/>
      <c r="Y68" s="366"/>
      <c r="Z68" s="366"/>
      <c r="AA68" s="366"/>
      <c r="AB68" s="366"/>
      <c r="AC68" s="366"/>
    </row>
    <row r="69" spans="1:29" ht="26.45" customHeight="1">
      <c r="A69" s="173"/>
      <c r="B69" s="369"/>
      <c r="C69" s="375"/>
      <c r="D69" s="376"/>
      <c r="E69" s="376"/>
      <c r="F69" s="377"/>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row>
    <row r="70" spans="1:29" ht="26.45" customHeight="1">
      <c r="A70" s="173"/>
      <c r="B70" s="170"/>
      <c r="C70" s="170"/>
      <c r="D70" s="170"/>
      <c r="E70" s="170"/>
      <c r="F70" s="170"/>
      <c r="G70" s="170"/>
      <c r="H70" s="170"/>
      <c r="I70" s="170"/>
      <c r="J70" s="170"/>
      <c r="K70" s="174"/>
      <c r="L70" s="250"/>
      <c r="M70" s="170"/>
      <c r="N70" s="170"/>
      <c r="O70" s="170"/>
      <c r="P70" s="170"/>
      <c r="Q70" s="173"/>
      <c r="R70" s="173"/>
      <c r="S70" s="173"/>
      <c r="T70" s="173"/>
      <c r="U70" s="173"/>
      <c r="V70" s="173"/>
      <c r="W70" s="173"/>
      <c r="X70" s="173"/>
    </row>
    <row r="71" spans="1:29" ht="26.45" customHeight="1">
      <c r="A71" s="173"/>
      <c r="B71" s="338" t="s">
        <v>168</v>
      </c>
      <c r="C71" s="338"/>
      <c r="D71" s="338"/>
      <c r="E71" s="251"/>
      <c r="I71" s="251"/>
      <c r="J71" s="251"/>
      <c r="K71" s="251"/>
      <c r="L71" s="251"/>
      <c r="M71" s="251"/>
      <c r="N71" s="251"/>
      <c r="O71" s="251"/>
      <c r="P71" s="173"/>
      <c r="Q71" s="173"/>
      <c r="R71" s="173"/>
      <c r="S71" s="173"/>
      <c r="T71" s="173"/>
      <c r="U71" s="173"/>
      <c r="V71" s="173"/>
      <c r="W71" s="173"/>
      <c r="X71" s="172"/>
      <c r="Y71" s="44"/>
      <c r="Z71" s="44"/>
      <c r="AA71" s="44"/>
      <c r="AB71" s="44"/>
      <c r="AC71" s="44"/>
    </row>
    <row r="72" spans="1:29" ht="26.45" customHeight="1">
      <c r="A72" s="173"/>
      <c r="B72" s="365" t="s">
        <v>166</v>
      </c>
      <c r="C72" s="365"/>
      <c r="D72" s="331"/>
      <c r="E72" s="331"/>
      <c r="F72" s="252" t="s">
        <v>167</v>
      </c>
      <c r="J72" s="251"/>
      <c r="K72" s="251"/>
      <c r="L72" s="251"/>
      <c r="M72" s="251"/>
      <c r="T72" s="173"/>
      <c r="U72" s="173"/>
      <c r="Y72" s="44"/>
      <c r="Z72" s="44"/>
      <c r="AA72" s="44"/>
      <c r="AB72" s="44"/>
      <c r="AC72" s="44"/>
    </row>
    <row r="73" spans="1:29" ht="26.45" customHeight="1">
      <c r="A73" s="173"/>
      <c r="B73" s="253"/>
      <c r="C73" s="253"/>
      <c r="D73" s="251"/>
      <c r="E73" s="173"/>
      <c r="F73" s="173"/>
      <c r="G73" s="173"/>
      <c r="H73" s="170"/>
      <c r="I73" s="251"/>
      <c r="J73" s="251"/>
      <c r="K73" s="251"/>
      <c r="L73" s="251"/>
      <c r="M73" s="251"/>
      <c r="T73" s="173"/>
      <c r="U73" s="173"/>
      <c r="Y73" s="44"/>
      <c r="Z73" s="44"/>
      <c r="AA73" s="44"/>
      <c r="AB73" s="44"/>
      <c r="AC73" s="44"/>
    </row>
    <row r="74" spans="1:29" ht="26.45" customHeight="1">
      <c r="A74" s="173"/>
      <c r="B74" s="338" t="s">
        <v>169</v>
      </c>
      <c r="C74" s="338"/>
      <c r="D74" s="338"/>
      <c r="E74" s="338"/>
      <c r="F74" s="338"/>
      <c r="G74" s="338"/>
      <c r="H74" s="170"/>
      <c r="I74" s="170"/>
      <c r="J74" s="174"/>
      <c r="K74" s="251"/>
      <c r="L74" s="251"/>
      <c r="M74" s="251"/>
      <c r="T74" s="173"/>
      <c r="U74" s="173"/>
      <c r="Y74" s="44"/>
      <c r="Z74" s="44"/>
      <c r="AA74" s="44"/>
      <c r="AB74" s="44"/>
      <c r="AC74" s="44"/>
    </row>
    <row r="75" spans="1:29" ht="26.45" customHeight="1">
      <c r="A75" s="173"/>
      <c r="B75" s="336" t="s">
        <v>173</v>
      </c>
      <c r="C75" s="336"/>
      <c r="D75" s="331" t="s">
        <v>381</v>
      </c>
      <c r="E75" s="331"/>
      <c r="F75" s="252" t="s">
        <v>171</v>
      </c>
      <c r="H75" s="173"/>
      <c r="T75" s="173"/>
      <c r="U75" s="173"/>
      <c r="Y75" s="44"/>
      <c r="Z75" s="44"/>
      <c r="AA75" s="44"/>
      <c r="AB75" s="44"/>
      <c r="AC75" s="44"/>
    </row>
    <row r="76" spans="1:29" ht="26.45" customHeight="1">
      <c r="A76" s="173"/>
      <c r="B76" s="365" t="s">
        <v>170</v>
      </c>
      <c r="C76" s="365"/>
      <c r="D76" s="365"/>
      <c r="E76" s="365"/>
      <c r="F76" s="365"/>
      <c r="G76" s="331" t="s">
        <v>381</v>
      </c>
      <c r="H76" s="331"/>
      <c r="I76" s="254"/>
      <c r="J76" s="254"/>
      <c r="K76" s="254"/>
      <c r="L76" s="254"/>
      <c r="M76" s="254"/>
      <c r="T76" s="173"/>
      <c r="U76" s="173"/>
      <c r="Y76" s="44"/>
      <c r="Z76" s="44"/>
      <c r="AA76" s="44"/>
      <c r="AB76" s="44"/>
      <c r="AC76" s="44"/>
    </row>
    <row r="77" spans="1:29" ht="26.45" customHeight="1">
      <c r="A77" s="173"/>
      <c r="B77" s="253"/>
      <c r="C77" s="255"/>
      <c r="F77" s="256"/>
      <c r="G77" s="257"/>
      <c r="K77" s="254"/>
      <c r="L77" s="258"/>
      <c r="M77" s="258"/>
      <c r="T77" s="173"/>
      <c r="U77" s="173"/>
      <c r="Y77" s="44"/>
      <c r="Z77" s="44"/>
      <c r="AA77" s="44"/>
      <c r="AB77" s="44"/>
      <c r="AC77" s="44"/>
    </row>
    <row r="78" spans="1:29" ht="26.45" customHeight="1">
      <c r="A78" s="173"/>
      <c r="B78" s="338" t="s">
        <v>172</v>
      </c>
      <c r="C78" s="338"/>
      <c r="D78" s="338"/>
      <c r="E78" s="338"/>
      <c r="F78" s="338"/>
      <c r="G78" s="338"/>
      <c r="H78" s="338"/>
      <c r="I78" s="251"/>
      <c r="J78" s="251"/>
      <c r="K78" s="251"/>
      <c r="L78" s="251"/>
      <c r="M78" s="251"/>
      <c r="T78" s="173"/>
      <c r="U78" s="173"/>
      <c r="Y78" s="44"/>
      <c r="Z78" s="44"/>
      <c r="AA78" s="44"/>
      <c r="AB78" s="44"/>
      <c r="AC78" s="44"/>
    </row>
    <row r="79" spans="1:29" ht="26.45" customHeight="1">
      <c r="A79" s="173"/>
      <c r="B79" s="336" t="s">
        <v>174</v>
      </c>
      <c r="C79" s="336"/>
      <c r="D79" s="337"/>
      <c r="E79" s="337"/>
      <c r="F79" s="256"/>
      <c r="G79" s="256"/>
      <c r="H79" s="252"/>
      <c r="I79" s="251"/>
      <c r="J79" s="251"/>
      <c r="K79" s="251"/>
      <c r="L79" s="251"/>
      <c r="M79" s="251"/>
      <c r="N79" s="251"/>
      <c r="O79" s="251"/>
      <c r="P79" s="173"/>
      <c r="Q79" s="173"/>
      <c r="R79" s="173"/>
      <c r="S79" s="173"/>
      <c r="T79" s="173"/>
      <c r="U79" s="173"/>
      <c r="V79" s="173"/>
      <c r="W79" s="173"/>
      <c r="X79" s="172"/>
      <c r="Y79" s="44"/>
    </row>
    <row r="80" spans="1:29" ht="26.45" customHeight="1">
      <c r="A80" s="173"/>
      <c r="B80" s="338" t="s">
        <v>176</v>
      </c>
      <c r="C80" s="338"/>
      <c r="D80" s="251"/>
      <c r="E80" s="251"/>
      <c r="F80" s="251"/>
      <c r="G80" s="258"/>
      <c r="H80" s="251"/>
      <c r="I80" s="251"/>
      <c r="J80" s="251"/>
      <c r="K80" s="251"/>
      <c r="L80" s="251"/>
      <c r="M80" s="251"/>
      <c r="N80" s="251"/>
      <c r="O80" s="251"/>
      <c r="P80" s="173"/>
      <c r="Q80" s="173"/>
      <c r="R80" s="173"/>
      <c r="S80" s="173"/>
      <c r="T80" s="173"/>
      <c r="U80" s="173"/>
      <c r="V80" s="173"/>
      <c r="W80" s="173"/>
      <c r="X80" s="172"/>
      <c r="Y80" s="44"/>
    </row>
    <row r="81" spans="1:25" ht="26.45" customHeight="1">
      <c r="A81" s="173"/>
      <c r="B81" s="339" t="s">
        <v>177</v>
      </c>
      <c r="C81" s="339"/>
      <c r="D81" s="259" t="s">
        <v>604</v>
      </c>
      <c r="E81" s="331" t="s">
        <v>381</v>
      </c>
      <c r="F81" s="331"/>
      <c r="G81" s="330" t="s">
        <v>605</v>
      </c>
      <c r="H81" s="330"/>
      <c r="I81" s="330"/>
      <c r="J81" s="259"/>
      <c r="L81" s="251"/>
      <c r="M81" s="251"/>
      <c r="N81" s="251"/>
      <c r="O81" s="251"/>
      <c r="P81" s="173"/>
      <c r="Q81" s="173"/>
      <c r="R81" s="173"/>
      <c r="S81" s="173"/>
      <c r="T81" s="173"/>
      <c r="U81" s="173"/>
      <c r="V81" s="173"/>
      <c r="W81" s="173"/>
      <c r="X81" s="172"/>
      <c r="Y81" s="44"/>
    </row>
    <row r="82" spans="1:25" ht="26.45" customHeight="1">
      <c r="A82" s="173"/>
      <c r="B82" s="364" t="s">
        <v>175</v>
      </c>
      <c r="C82" s="364"/>
      <c r="D82" s="331"/>
      <c r="E82" s="331"/>
      <c r="F82" s="331"/>
      <c r="G82" s="331"/>
      <c r="H82" s="331"/>
      <c r="I82" s="368" t="s">
        <v>105</v>
      </c>
      <c r="J82" s="368"/>
      <c r="L82" s="251"/>
      <c r="M82" s="251"/>
      <c r="N82" s="251"/>
      <c r="O82" s="251"/>
      <c r="P82" s="173"/>
      <c r="Q82" s="173"/>
      <c r="R82" s="173"/>
      <c r="S82" s="173"/>
      <c r="T82" s="173"/>
      <c r="U82" s="173"/>
      <c r="V82" s="173"/>
      <c r="W82" s="173"/>
      <c r="X82" s="172"/>
      <c r="Y82" s="44"/>
    </row>
    <row r="83" spans="1:25" ht="26.45" customHeight="1">
      <c r="A83" s="173"/>
      <c r="B83" s="170"/>
      <c r="C83" s="170"/>
      <c r="D83" s="170"/>
      <c r="E83" s="170"/>
      <c r="F83" s="173"/>
      <c r="G83" s="173"/>
      <c r="H83" s="173"/>
      <c r="I83" s="173"/>
      <c r="J83" s="174"/>
      <c r="K83" s="250"/>
      <c r="L83" s="170"/>
      <c r="M83" s="170"/>
      <c r="N83" s="170"/>
      <c r="O83" s="170"/>
      <c r="P83" s="173"/>
      <c r="Q83" s="173"/>
      <c r="R83" s="173"/>
      <c r="S83" s="173"/>
      <c r="T83" s="173"/>
      <c r="U83" s="173"/>
      <c r="V83" s="173"/>
      <c r="W83" s="173"/>
      <c r="X83" s="172"/>
      <c r="Y83" s="44"/>
    </row>
    <row r="84" spans="1:25" ht="26.45" customHeight="1">
      <c r="A84" s="173"/>
      <c r="B84" s="173"/>
      <c r="C84" s="173"/>
      <c r="D84" s="173"/>
      <c r="E84" s="173"/>
      <c r="F84" s="173"/>
      <c r="G84" s="173"/>
      <c r="H84" s="173"/>
      <c r="I84" s="173"/>
      <c r="J84" s="173"/>
      <c r="K84" s="173"/>
      <c r="L84" s="173"/>
      <c r="M84" s="173"/>
      <c r="N84" s="173"/>
      <c r="O84" s="173"/>
      <c r="P84" s="173"/>
      <c r="Q84" s="173"/>
      <c r="R84" s="173"/>
      <c r="S84" s="173"/>
      <c r="T84" s="173"/>
      <c r="U84" s="173"/>
      <c r="V84" s="173"/>
      <c r="W84" s="173"/>
      <c r="X84" s="173"/>
    </row>
    <row r="85" spans="1:25" ht="26.45" customHeight="1">
      <c r="Y85" s="44"/>
    </row>
    <row r="86" spans="1:25" ht="26.45" customHeight="1">
      <c r="Y86" s="44"/>
    </row>
  </sheetData>
  <sheetProtection sheet="1" selectLockedCells="1"/>
  <dataConsolidate/>
  <mergeCells count="143">
    <mergeCell ref="V25:W25"/>
    <mergeCell ref="C18:C19"/>
    <mergeCell ref="B82:C82"/>
    <mergeCell ref="B75:C75"/>
    <mergeCell ref="B72:C72"/>
    <mergeCell ref="O63:V63"/>
    <mergeCell ref="W63:AC63"/>
    <mergeCell ref="G63:N63"/>
    <mergeCell ref="G64:N65"/>
    <mergeCell ref="O64:V65"/>
    <mergeCell ref="W64:AC65"/>
    <mergeCell ref="G66:N66"/>
    <mergeCell ref="O66:V66"/>
    <mergeCell ref="W66:AC66"/>
    <mergeCell ref="W67:AC69"/>
    <mergeCell ref="O67:V69"/>
    <mergeCell ref="G67:N69"/>
    <mergeCell ref="I82:J82"/>
    <mergeCell ref="B74:G74"/>
    <mergeCell ref="B76:F76"/>
    <mergeCell ref="B78:H78"/>
    <mergeCell ref="D82:H82"/>
    <mergeCell ref="B67:B69"/>
    <mergeCell ref="C67:F69"/>
    <mergeCell ref="B47:M47"/>
    <mergeCell ref="B48:C48"/>
    <mergeCell ref="D48:O48"/>
    <mergeCell ref="B35:B37"/>
    <mergeCell ref="G32:J32"/>
    <mergeCell ref="G35:J35"/>
    <mergeCell ref="G33:J33"/>
    <mergeCell ref="G34:J34"/>
    <mergeCell ref="G36:J36"/>
    <mergeCell ref="G37:J37"/>
    <mergeCell ref="D14:AC14"/>
    <mergeCell ref="Y28:Z28"/>
    <mergeCell ref="Y19:Z19"/>
    <mergeCell ref="C14:C15"/>
    <mergeCell ref="Y16:Z16"/>
    <mergeCell ref="B71:D71"/>
    <mergeCell ref="D72:E72"/>
    <mergeCell ref="Y33:Z33"/>
    <mergeCell ref="Y34:Z34"/>
    <mergeCell ref="Y36:Z36"/>
    <mergeCell ref="Y37:Z37"/>
    <mergeCell ref="Y32:Z32"/>
    <mergeCell ref="S43:T43"/>
    <mergeCell ref="V43:W43"/>
    <mergeCell ref="Y43:Z43"/>
    <mergeCell ref="Y30:Z30"/>
    <mergeCell ref="S39:T39"/>
    <mergeCell ref="V39:W39"/>
    <mergeCell ref="Y39:Z39"/>
    <mergeCell ref="Y35:Z35"/>
    <mergeCell ref="B51:C51"/>
    <mergeCell ref="D51:O51"/>
    <mergeCell ref="P51:AC51"/>
    <mergeCell ref="B52:C52"/>
    <mergeCell ref="D3:AC3"/>
    <mergeCell ref="C20:C21"/>
    <mergeCell ref="C24:C25"/>
    <mergeCell ref="C22:C23"/>
    <mergeCell ref="Y21:Z21"/>
    <mergeCell ref="V21:W21"/>
    <mergeCell ref="S21:T21"/>
    <mergeCell ref="P21:Q21"/>
    <mergeCell ref="Y6:Z6"/>
    <mergeCell ref="Y4:Z4"/>
    <mergeCell ref="Y15:Z15"/>
    <mergeCell ref="V15:W15"/>
    <mergeCell ref="V19:W19"/>
    <mergeCell ref="Y12:Z12"/>
    <mergeCell ref="V10:W10"/>
    <mergeCell ref="Y10:Z10"/>
    <mergeCell ref="Y8:Z8"/>
    <mergeCell ref="V8:W8"/>
    <mergeCell ref="H4:N4"/>
    <mergeCell ref="H6:N6"/>
    <mergeCell ref="D18:AC18"/>
    <mergeCell ref="Y25:Z25"/>
    <mergeCell ref="P25:Q25"/>
    <mergeCell ref="S25:T25"/>
    <mergeCell ref="B4:B5"/>
    <mergeCell ref="B6:B7"/>
    <mergeCell ref="B12:B13"/>
    <mergeCell ref="B32:B34"/>
    <mergeCell ref="B16:B17"/>
    <mergeCell ref="C42:C43"/>
    <mergeCell ref="C44:C45"/>
    <mergeCell ref="C40:C41"/>
    <mergeCell ref="C38:C39"/>
    <mergeCell ref="B38:B41"/>
    <mergeCell ref="B42:B45"/>
    <mergeCell ref="B8:B9"/>
    <mergeCell ref="B10:B11"/>
    <mergeCell ref="B14:B15"/>
    <mergeCell ref="B18:B19"/>
    <mergeCell ref="B20:B23"/>
    <mergeCell ref="B24:B27"/>
    <mergeCell ref="B28:B29"/>
    <mergeCell ref="B30:B31"/>
    <mergeCell ref="D52:O52"/>
    <mergeCell ref="P52:AC52"/>
    <mergeCell ref="P48:AC48"/>
    <mergeCell ref="B49:C49"/>
    <mergeCell ref="D49:O49"/>
    <mergeCell ref="P49:AC49"/>
    <mergeCell ref="B50:C50"/>
    <mergeCell ref="D50:O50"/>
    <mergeCell ref="P50:AC50"/>
    <mergeCell ref="B55:C55"/>
    <mergeCell ref="D55:O55"/>
    <mergeCell ref="P55:AC55"/>
    <mergeCell ref="B56:C56"/>
    <mergeCell ref="D56:O56"/>
    <mergeCell ref="P56:AC56"/>
    <mergeCell ref="B53:C53"/>
    <mergeCell ref="D53:O53"/>
    <mergeCell ref="P53:AC53"/>
    <mergeCell ref="B54:C54"/>
    <mergeCell ref="D54:O54"/>
    <mergeCell ref="P54:AC54"/>
    <mergeCell ref="G81:I81"/>
    <mergeCell ref="E81:F81"/>
    <mergeCell ref="B59:C59"/>
    <mergeCell ref="D59:O59"/>
    <mergeCell ref="P59:AC59"/>
    <mergeCell ref="B60:C60"/>
    <mergeCell ref="D60:O60"/>
    <mergeCell ref="P60:AC60"/>
    <mergeCell ref="B57:C57"/>
    <mergeCell ref="D57:O57"/>
    <mergeCell ref="P57:AC57"/>
    <mergeCell ref="B58:C58"/>
    <mergeCell ref="D58:O58"/>
    <mergeCell ref="P58:AC58"/>
    <mergeCell ref="G76:H76"/>
    <mergeCell ref="B79:C79"/>
    <mergeCell ref="D79:E79"/>
    <mergeCell ref="B80:C80"/>
    <mergeCell ref="B81:C81"/>
    <mergeCell ref="F62:AC62"/>
    <mergeCell ref="D75:E75"/>
  </mergeCells>
  <phoneticPr fontId="1"/>
  <dataValidations count="5">
    <dataValidation type="list" allowBlank="1" showInputMessage="1" showErrorMessage="1" sqref="C4:C13 C16:C17 C26:C37" xr:uid="{E7CF9FF5-5902-4E4C-AC43-CA2D66EE657D}">
      <formula1>"　,〇"</formula1>
    </dataValidation>
    <dataValidation type="list" allowBlank="1" showInputMessage="1" showErrorMessage="1" sqref="C14:C15 C18:C25 C38:C45" xr:uid="{AE270D2A-7B19-4D2A-BCCE-83DEE8D7DB3D}">
      <formula1>"　　 ,〇"</formula1>
    </dataValidation>
    <dataValidation type="list" allowBlank="1" showInputMessage="1" showErrorMessage="1" sqref="D75:E75" xr:uid="{86D3DB4E-CD28-4941-BAF0-60547C1DC778}">
      <formula1>"　,30　,32,34"</formula1>
    </dataValidation>
    <dataValidation type="list" allowBlank="1" showInputMessage="1" showErrorMessage="1" sqref="G76:H76" xr:uid="{B0A25FA2-FFE6-4CDA-9C5D-6D461E957CD9}">
      <formula1>"　,Ⅰ,Ⅱ,Ⅲ,Ⅳ"</formula1>
    </dataValidation>
    <dataValidation type="list" allowBlank="1" showInputMessage="1" showErrorMessage="1" sqref="E81:F81" xr:uid="{7AD510DD-CC64-4204-9D9B-34E84A8A356F}">
      <formula1>"　,1,2,3"</formula1>
    </dataValidation>
  </dataValidations>
  <pageMargins left="0.31496062992125984" right="0.31496062992125984" top="0.55118110236220474" bottom="0.35433070866141736" header="0.31496062992125984" footer="0.31496062992125984"/>
  <pageSetup paperSize="9" scale="70" orientation="portrait" horizontalDpi="1200" verticalDpi="1200" r:id="rId1"/>
  <rowBreaks count="1" manualBreakCount="1">
    <brk id="46" max="16383" man="1"/>
  </rowBreaks>
  <colBreaks count="1" manualBreakCount="1">
    <brk id="30" max="1048575" man="1"/>
  </col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500-000000000000}">
          <x14:formula1>
            <xm:f>データ!$H$3:$H$9</xm:f>
          </x14:formula1>
          <xm:sqref>N42 N38 T24 M20 T20 G4 G6 P8 P10 M24</xm:sqref>
        </x14:dataValidation>
        <x14:dataValidation type="list" allowBlank="1" showInputMessage="1" showErrorMessage="1" xr:uid="{00000000-0002-0000-0500-000001000000}">
          <x14:formula1>
            <xm:f>データ!$H$3:$H$23</xm:f>
          </x14:formula1>
          <xm:sqref>H16 H12</xm:sqref>
        </x14:dataValidation>
        <x14:dataValidation type="list" allowBlank="1" showInputMessage="1" showErrorMessage="1" xr:uid="{00000000-0002-0000-0500-000002000000}">
          <x14:formula1>
            <xm:f>データ!$H$3:$H$22</xm:f>
          </x14:formula1>
          <xm:sqref>I30 I28</xm:sqref>
        </x14:dataValidation>
        <x14:dataValidation type="list" allowBlank="1" showInputMessage="1" showErrorMessage="1" xr:uid="{00000000-0002-0000-0500-000003000000}">
          <x14:formula1>
            <xm:f>データ!$H$3:$H$7</xm:f>
          </x14:formula1>
          <xm:sqref>F32:F37</xm:sqref>
        </x14:dataValidation>
        <x14:dataValidation type="list" allowBlank="1" showInputMessage="1" showErrorMessage="1" xr:uid="{00000000-0002-0000-0500-000004000000}">
          <x14:formula1>
            <xm:f>データ!$H$3:$H$6</xm:f>
          </x14:formula1>
          <xm:sqref>G42 G38</xm:sqref>
        </x14:dataValidation>
        <x14:dataValidation type="list" allowBlank="1" showInputMessage="1" showErrorMessage="1" xr:uid="{00000000-0002-0000-0500-000006000000}">
          <x14:formula1>
            <xm:f>データ!$H$3:$H$5</xm:f>
          </x14:formula1>
          <xm:sqref>I10 I8</xm:sqref>
        </x14:dataValidation>
        <x14:dataValidation type="list" allowBlank="1" showInputMessage="1" showErrorMessage="1" xr:uid="{00000000-0002-0000-0500-000005000000}">
          <x14:formula1>
            <xm:f>データ!$G$3:$G$5</xm:f>
          </x14:formula1>
          <xm:sqref>H30 H28 O8 O10</xm:sqref>
        </x14:dataValidation>
        <x14:dataValidation type="list" allowBlank="1" showInputMessage="1" showErrorMessage="1" xr:uid="{B68D82C3-4239-487D-9C8C-3386BB2E0D56}">
          <x14:formula1>
            <xm:f>データ!$G$3:$G$4</xm:f>
          </x14:formula1>
          <xm:sqref>M38 M42 L20 S20 L24 S24</xm:sqref>
        </x14:dataValidation>
        <x14:dataValidation type="list" allowBlank="1" showInputMessage="1" showErrorMessage="1" xr:uid="{2AFE2813-9A41-4ACA-A750-DF244F5D4D27}">
          <x14:formula1>
            <xm:f>データ!$H$3:$H$10</xm:f>
          </x14:formula1>
          <xm:sqref>G24 G20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FC4B1-8960-4A59-9901-741BCA638BCF}">
  <dimension ref="B1:AH136"/>
  <sheetViews>
    <sheetView zoomScale="98" zoomScaleNormal="98" workbookViewId="0">
      <selection activeCell="B1" sqref="B1"/>
    </sheetView>
  </sheetViews>
  <sheetFormatPr defaultColWidth="9" defaultRowHeight="20.100000000000001" customHeight="1"/>
  <cols>
    <col min="1" max="1" width="0.25" style="44" customWidth="1"/>
    <col min="2" max="2" width="2.75" style="44" customWidth="1"/>
    <col min="3" max="3" width="4.625" style="46" customWidth="1"/>
    <col min="4" max="4" width="5.125" style="46" customWidth="1"/>
    <col min="5" max="5" width="9.75" style="44" bestFit="1" customWidth="1"/>
    <col min="6" max="9" width="4.625" style="44" customWidth="1"/>
    <col min="10" max="10" width="8.625" style="44" customWidth="1"/>
    <col min="11" max="12" width="4.625" style="44" customWidth="1"/>
    <col min="13" max="13" width="8.625" style="44" customWidth="1"/>
    <col min="14" max="14" width="2.375" style="44" bestFit="1" customWidth="1"/>
    <col min="15" max="15" width="5.375" style="44" customWidth="1"/>
    <col min="16" max="16" width="2.375" style="44" bestFit="1" customWidth="1"/>
    <col min="17" max="17" width="6.25" style="44" customWidth="1"/>
    <col min="18" max="18" width="4" style="44" customWidth="1"/>
    <col min="19" max="19" width="0.375" style="44" customWidth="1"/>
    <col min="20" max="20" width="10.5" style="44" bestFit="1" customWidth="1"/>
    <col min="21" max="22" width="9" style="44"/>
    <col min="23" max="23" width="9" style="44" customWidth="1"/>
    <col min="24" max="24" width="13.75" style="44" customWidth="1"/>
    <col min="25" max="25" width="8.25" style="44" customWidth="1"/>
    <col min="26" max="26" width="5.5" style="44" customWidth="1"/>
    <col min="27" max="27" width="31.625" style="44" customWidth="1"/>
    <col min="28" max="28" width="9" style="44" customWidth="1"/>
    <col min="29" max="16384" width="9" style="44"/>
  </cols>
  <sheetData>
    <row r="1" spans="2:17" ht="20.100000000000001" customHeight="1">
      <c r="B1" s="46" t="s">
        <v>366</v>
      </c>
    </row>
    <row r="2" spans="2:17" ht="20.100000000000001" customHeight="1">
      <c r="B2" s="46"/>
      <c r="C2" s="46" t="s">
        <v>368</v>
      </c>
    </row>
    <row r="3" spans="2:17" ht="20.100000000000001" customHeight="1">
      <c r="B3" s="46"/>
      <c r="C3" s="291" t="s">
        <v>324</v>
      </c>
      <c r="D3" s="291"/>
      <c r="E3" s="291"/>
      <c r="F3" s="291" t="s">
        <v>325</v>
      </c>
      <c r="G3" s="291"/>
      <c r="H3" s="291"/>
      <c r="I3" s="291"/>
      <c r="J3" s="291"/>
      <c r="K3" s="291"/>
      <c r="L3" s="291"/>
      <c r="M3" s="291"/>
      <c r="N3" s="291" t="s">
        <v>344</v>
      </c>
      <c r="O3" s="291"/>
      <c r="P3" s="291" t="s">
        <v>345</v>
      </c>
      <c r="Q3" s="291"/>
    </row>
    <row r="4" spans="2:17" ht="15" customHeight="1">
      <c r="B4" s="46"/>
      <c r="C4" s="322" t="s">
        <v>354</v>
      </c>
      <c r="D4" s="379"/>
      <c r="E4" s="323"/>
      <c r="F4" s="147" t="s">
        <v>355</v>
      </c>
      <c r="G4" s="148"/>
      <c r="H4" s="148"/>
      <c r="I4" s="148"/>
      <c r="J4" s="148"/>
      <c r="K4" s="148"/>
      <c r="L4" s="148"/>
      <c r="M4" s="148"/>
      <c r="N4" s="381" t="s">
        <v>343</v>
      </c>
      <c r="O4" s="382"/>
      <c r="P4" s="381" t="s">
        <v>343</v>
      </c>
      <c r="Q4" s="382"/>
    </row>
    <row r="5" spans="2:17" ht="20.100000000000001" customHeight="1">
      <c r="B5" s="46"/>
      <c r="C5" s="324"/>
      <c r="D5" s="380"/>
      <c r="E5" s="325"/>
      <c r="F5" s="147" t="s">
        <v>356</v>
      </c>
      <c r="G5" s="148"/>
      <c r="H5" s="148"/>
      <c r="I5" s="148"/>
      <c r="J5" s="148"/>
      <c r="K5" s="148"/>
      <c r="L5" s="148"/>
      <c r="M5" s="148"/>
      <c r="N5" s="383"/>
      <c r="O5" s="384"/>
      <c r="P5" s="383"/>
      <c r="Q5" s="384"/>
    </row>
    <row r="6" spans="2:17" ht="20.100000000000001" customHeight="1">
      <c r="B6" s="46"/>
      <c r="C6" s="296" t="s">
        <v>433</v>
      </c>
      <c r="D6" s="297"/>
      <c r="E6" s="297"/>
      <c r="F6" s="147" t="s">
        <v>239</v>
      </c>
      <c r="G6" s="148"/>
      <c r="H6" s="148"/>
      <c r="I6" s="148"/>
      <c r="J6" s="148"/>
      <c r="K6" s="148"/>
      <c r="L6" s="148"/>
      <c r="M6" s="148"/>
      <c r="N6" s="378" t="s">
        <v>343</v>
      </c>
      <c r="O6" s="378"/>
      <c r="P6" s="378" t="s">
        <v>343</v>
      </c>
      <c r="Q6" s="378"/>
    </row>
    <row r="7" spans="2:17" ht="20.100000000000001" customHeight="1">
      <c r="B7" s="46"/>
      <c r="C7" s="296" t="s">
        <v>400</v>
      </c>
      <c r="D7" s="297"/>
      <c r="E7" s="297"/>
      <c r="F7" s="147"/>
      <c r="G7" s="148"/>
      <c r="H7" s="148"/>
      <c r="I7" s="148"/>
      <c r="J7" s="148"/>
      <c r="K7" s="148"/>
      <c r="L7" s="148"/>
      <c r="M7" s="148"/>
      <c r="N7" s="378" t="s">
        <v>343</v>
      </c>
      <c r="O7" s="378"/>
      <c r="P7" s="378" t="s">
        <v>343</v>
      </c>
      <c r="Q7" s="378"/>
    </row>
    <row r="8" spans="2:17" ht="20.100000000000001" customHeight="1">
      <c r="B8" s="46"/>
      <c r="C8" s="296" t="s">
        <v>402</v>
      </c>
      <c r="D8" s="297"/>
      <c r="E8" s="297"/>
      <c r="F8" s="147" t="s">
        <v>401</v>
      </c>
      <c r="G8" s="148"/>
      <c r="H8" s="148"/>
      <c r="I8" s="148"/>
      <c r="J8" s="148"/>
      <c r="K8" s="148"/>
      <c r="L8" s="148"/>
      <c r="M8" s="148"/>
      <c r="N8" s="378" t="s">
        <v>343</v>
      </c>
      <c r="O8" s="378"/>
      <c r="P8" s="378" t="s">
        <v>343</v>
      </c>
      <c r="Q8" s="378"/>
    </row>
    <row r="9" spans="2:17" ht="20.100000000000001" customHeight="1">
      <c r="B9" s="46"/>
      <c r="C9" s="296" t="s">
        <v>399</v>
      </c>
      <c r="D9" s="297"/>
      <c r="E9" s="298"/>
      <c r="F9" s="147" t="s">
        <v>592</v>
      </c>
      <c r="G9" s="148"/>
      <c r="H9" s="148"/>
      <c r="I9" s="148"/>
      <c r="J9" s="148"/>
      <c r="K9" s="148"/>
      <c r="L9" s="148"/>
      <c r="M9" s="148"/>
      <c r="N9" s="385" t="s">
        <v>343</v>
      </c>
      <c r="O9" s="386"/>
      <c r="P9" s="385" t="s">
        <v>343</v>
      </c>
      <c r="Q9" s="386"/>
    </row>
    <row r="10" spans="2:17" ht="20.100000000000001" customHeight="1">
      <c r="B10" s="46"/>
      <c r="C10" s="296" t="s">
        <v>398</v>
      </c>
      <c r="D10" s="297"/>
      <c r="E10" s="297"/>
      <c r="F10" s="147" t="s">
        <v>403</v>
      </c>
      <c r="G10" s="148"/>
      <c r="H10" s="148"/>
      <c r="I10" s="148"/>
      <c r="J10" s="148"/>
      <c r="K10" s="148"/>
      <c r="L10" s="148"/>
      <c r="M10" s="148"/>
      <c r="N10" s="378" t="s">
        <v>343</v>
      </c>
      <c r="O10" s="378"/>
      <c r="P10" s="378" t="s">
        <v>343</v>
      </c>
      <c r="Q10" s="378"/>
    </row>
    <row r="11" spans="2:17" ht="20.100000000000001" customHeight="1">
      <c r="B11" s="46"/>
      <c r="C11" s="296" t="s">
        <v>396</v>
      </c>
      <c r="D11" s="297"/>
      <c r="E11" s="297"/>
      <c r="F11" s="147" t="s">
        <v>397</v>
      </c>
      <c r="G11" s="148"/>
      <c r="H11" s="148"/>
      <c r="I11" s="148"/>
      <c r="J11" s="148"/>
      <c r="K11" s="148"/>
      <c r="L11" s="148"/>
      <c r="M11" s="148"/>
      <c r="N11" s="378" t="s">
        <v>343</v>
      </c>
      <c r="O11" s="378"/>
      <c r="P11" s="378" t="s">
        <v>343</v>
      </c>
      <c r="Q11" s="378"/>
    </row>
    <row r="12" spans="2:17" ht="20.100000000000001" customHeight="1">
      <c r="B12" s="46"/>
      <c r="C12" s="296" t="s">
        <v>394</v>
      </c>
      <c r="D12" s="297"/>
      <c r="E12" s="297"/>
      <c r="F12" s="147" t="s">
        <v>395</v>
      </c>
      <c r="G12" s="148"/>
      <c r="H12" s="148"/>
      <c r="I12" s="148"/>
      <c r="J12" s="148"/>
      <c r="K12" s="148"/>
      <c r="L12" s="148"/>
      <c r="M12" s="148"/>
      <c r="N12" s="378" t="s">
        <v>343</v>
      </c>
      <c r="O12" s="378"/>
      <c r="P12" s="378" t="s">
        <v>343</v>
      </c>
      <c r="Q12" s="378"/>
    </row>
    <row r="13" spans="2:17" ht="20.100000000000001" customHeight="1">
      <c r="B13" s="46"/>
      <c r="C13" s="296" t="s">
        <v>151</v>
      </c>
      <c r="D13" s="297"/>
      <c r="E13" s="298"/>
      <c r="F13" s="147" t="s">
        <v>240</v>
      </c>
      <c r="G13" s="148"/>
      <c r="H13" s="148"/>
      <c r="I13" s="148"/>
      <c r="J13" s="148"/>
      <c r="K13" s="148"/>
      <c r="L13" s="148"/>
      <c r="M13" s="148"/>
      <c r="N13" s="378" t="s">
        <v>343</v>
      </c>
      <c r="O13" s="378"/>
      <c r="P13" s="378" t="s">
        <v>343</v>
      </c>
      <c r="Q13" s="378"/>
    </row>
    <row r="14" spans="2:17" ht="20.100000000000001" customHeight="1">
      <c r="B14" s="46"/>
      <c r="C14" s="296" t="s">
        <v>246</v>
      </c>
      <c r="D14" s="297"/>
      <c r="E14" s="298"/>
      <c r="F14" s="147" t="s">
        <v>591</v>
      </c>
      <c r="G14" s="148"/>
      <c r="H14" s="148"/>
      <c r="I14" s="148"/>
      <c r="J14" s="148"/>
      <c r="K14" s="148"/>
      <c r="L14" s="148"/>
      <c r="M14" s="148"/>
      <c r="N14" s="378" t="s">
        <v>343</v>
      </c>
      <c r="O14" s="378"/>
      <c r="P14" s="378" t="s">
        <v>343</v>
      </c>
      <c r="Q14" s="378"/>
    </row>
    <row r="15" spans="2:17" ht="20.100000000000001" customHeight="1">
      <c r="B15" s="46"/>
      <c r="C15" s="296" t="s">
        <v>183</v>
      </c>
      <c r="D15" s="297"/>
      <c r="E15" s="298"/>
      <c r="F15" s="147" t="s">
        <v>404</v>
      </c>
      <c r="G15" s="148"/>
      <c r="H15" s="148"/>
      <c r="I15" s="148"/>
      <c r="J15" s="148"/>
      <c r="K15" s="148"/>
      <c r="L15" s="148"/>
      <c r="M15" s="148"/>
      <c r="N15" s="378" t="s">
        <v>343</v>
      </c>
      <c r="O15" s="378"/>
      <c r="P15" s="378" t="s">
        <v>343</v>
      </c>
      <c r="Q15" s="378"/>
    </row>
    <row r="16" spans="2:17" ht="20.100000000000001" customHeight="1">
      <c r="B16" s="46"/>
      <c r="C16" s="296" t="s">
        <v>56</v>
      </c>
      <c r="D16" s="297"/>
      <c r="E16" s="298"/>
      <c r="F16" s="147" t="s">
        <v>405</v>
      </c>
      <c r="G16" s="148"/>
      <c r="H16" s="148"/>
      <c r="I16" s="148"/>
      <c r="J16" s="148"/>
      <c r="K16" s="148"/>
      <c r="L16" s="148"/>
      <c r="M16" s="148"/>
      <c r="N16" s="378" t="s">
        <v>343</v>
      </c>
      <c r="O16" s="378"/>
      <c r="P16" s="378" t="s">
        <v>343</v>
      </c>
      <c r="Q16" s="378"/>
    </row>
    <row r="17" spans="2:34" ht="20.100000000000001" customHeight="1">
      <c r="B17" s="46"/>
      <c r="C17" s="322" t="s">
        <v>406</v>
      </c>
      <c r="D17" s="379"/>
      <c r="E17" s="323"/>
      <c r="F17" s="147" t="s">
        <v>408</v>
      </c>
      <c r="G17" s="148"/>
      <c r="H17" s="148"/>
      <c r="I17" s="148"/>
      <c r="J17" s="148"/>
      <c r="K17" s="148"/>
      <c r="L17" s="148"/>
      <c r="M17" s="148"/>
      <c r="N17" s="378" t="s">
        <v>343</v>
      </c>
      <c r="O17" s="378"/>
      <c r="P17" s="378" t="s">
        <v>343</v>
      </c>
      <c r="Q17" s="378"/>
    </row>
    <row r="18" spans="2:34" ht="20.100000000000001" customHeight="1">
      <c r="B18" s="46"/>
      <c r="C18" s="324"/>
      <c r="D18" s="380"/>
      <c r="E18" s="325"/>
      <c r="F18" s="147" t="s">
        <v>407</v>
      </c>
      <c r="G18" s="148"/>
      <c r="H18" s="148"/>
      <c r="I18" s="148"/>
      <c r="J18" s="148"/>
      <c r="K18" s="148"/>
      <c r="L18" s="148"/>
      <c r="M18" s="148"/>
      <c r="N18" s="378" t="s">
        <v>343</v>
      </c>
      <c r="O18" s="378"/>
      <c r="P18" s="378" t="s">
        <v>343</v>
      </c>
      <c r="Q18" s="378"/>
    </row>
    <row r="19" spans="2:34" ht="20.100000000000001" customHeight="1">
      <c r="B19" s="46"/>
      <c r="C19" s="296" t="s">
        <v>434</v>
      </c>
      <c r="D19" s="297"/>
      <c r="E19" s="298"/>
      <c r="F19" s="147" t="s">
        <v>435</v>
      </c>
      <c r="G19" s="148"/>
      <c r="H19" s="148"/>
      <c r="I19" s="148"/>
      <c r="J19" s="148"/>
      <c r="K19" s="148"/>
      <c r="L19" s="148"/>
      <c r="M19" s="148"/>
      <c r="N19" s="378" t="s">
        <v>343</v>
      </c>
      <c r="O19" s="378"/>
      <c r="P19" s="378" t="s">
        <v>343</v>
      </c>
      <c r="Q19" s="378"/>
    </row>
    <row r="20" spans="2:34" ht="20.100000000000001" customHeight="1">
      <c r="B20" s="46"/>
      <c r="C20" s="296" t="s">
        <v>78</v>
      </c>
      <c r="D20" s="297"/>
      <c r="E20" s="297"/>
      <c r="F20" s="147" t="s">
        <v>392</v>
      </c>
      <c r="G20" s="148"/>
      <c r="H20" s="148"/>
      <c r="I20" s="148"/>
      <c r="J20" s="148"/>
      <c r="K20" s="148"/>
      <c r="L20" s="148"/>
      <c r="M20" s="148"/>
      <c r="N20" s="378" t="s">
        <v>343</v>
      </c>
      <c r="O20" s="378"/>
      <c r="P20" s="378" t="s">
        <v>343</v>
      </c>
      <c r="Q20" s="378"/>
    </row>
    <row r="21" spans="2:34" ht="20.100000000000001" customHeight="1">
      <c r="B21" s="46"/>
      <c r="C21" s="149"/>
      <c r="D21" s="149"/>
      <c r="E21" s="149"/>
      <c r="F21" s="150"/>
      <c r="G21" s="150"/>
      <c r="H21" s="150"/>
      <c r="I21" s="150"/>
      <c r="J21" s="150"/>
      <c r="K21" s="150"/>
      <c r="L21" s="150"/>
      <c r="M21" s="150"/>
      <c r="N21" s="151"/>
      <c r="O21" s="151"/>
      <c r="P21" s="151"/>
      <c r="Q21" s="151"/>
    </row>
    <row r="22" spans="2:34" ht="20.100000000000001" customHeight="1">
      <c r="B22" s="46"/>
      <c r="C22" s="46" t="s">
        <v>370</v>
      </c>
      <c r="D22" s="149"/>
      <c r="E22" s="149"/>
      <c r="F22" s="150"/>
      <c r="G22" s="150"/>
      <c r="H22" s="150"/>
      <c r="I22" s="150"/>
      <c r="J22" s="150"/>
      <c r="K22" s="150"/>
      <c r="L22" s="150"/>
      <c r="M22" s="150"/>
      <c r="N22" s="150"/>
      <c r="O22" s="150"/>
      <c r="P22" s="150"/>
      <c r="Q22" s="151"/>
    </row>
    <row r="23" spans="2:34" ht="20.25" customHeight="1">
      <c r="B23" s="46"/>
      <c r="C23" s="291" t="s">
        <v>324</v>
      </c>
      <c r="D23" s="291"/>
      <c r="E23" s="291"/>
      <c r="F23" s="296" t="s">
        <v>325</v>
      </c>
      <c r="G23" s="297"/>
      <c r="H23" s="297"/>
      <c r="I23" s="297"/>
      <c r="J23" s="297"/>
      <c r="K23" s="297"/>
      <c r="L23" s="296" t="s">
        <v>376</v>
      </c>
      <c r="M23" s="297"/>
      <c r="N23" s="297"/>
      <c r="O23" s="297"/>
      <c r="P23" s="298"/>
      <c r="Q23" s="291" t="s">
        <v>375</v>
      </c>
      <c r="R23" s="291"/>
      <c r="V23" s="61"/>
      <c r="W23" s="61"/>
      <c r="X23" s="61"/>
      <c r="Y23" s="61"/>
      <c r="Z23" s="61"/>
      <c r="AA23" s="61"/>
      <c r="AB23" s="61"/>
      <c r="AC23" s="61"/>
      <c r="AD23" s="61"/>
      <c r="AE23" s="61"/>
      <c r="AF23" s="61"/>
      <c r="AG23" s="61"/>
      <c r="AH23" s="61"/>
    </row>
    <row r="24" spans="2:34" ht="20.100000000000001" customHeight="1">
      <c r="B24" s="46"/>
      <c r="C24" s="322" t="s">
        <v>369</v>
      </c>
      <c r="D24" s="379"/>
      <c r="E24" s="323"/>
      <c r="F24" s="296" t="s">
        <v>550</v>
      </c>
      <c r="G24" s="297"/>
      <c r="H24" s="297"/>
      <c r="I24" s="297"/>
      <c r="J24" s="297"/>
      <c r="K24" s="297"/>
      <c r="L24" s="291" t="s">
        <v>377</v>
      </c>
      <c r="M24" s="291"/>
      <c r="N24" s="290"/>
      <c r="O24" s="290"/>
      <c r="P24" s="290"/>
      <c r="Q24" s="387" t="str">
        <f>IF(N24="","",IF(N24&lt;9.6,"OK","省略不可"))</f>
        <v/>
      </c>
      <c r="R24" s="387"/>
      <c r="V24" s="61"/>
      <c r="W24" s="61"/>
      <c r="X24" s="61"/>
      <c r="Y24" s="61"/>
      <c r="Z24" s="61"/>
      <c r="AA24" s="61"/>
      <c r="AB24" s="61"/>
      <c r="AC24" s="61"/>
      <c r="AD24" s="61"/>
      <c r="AE24" s="61"/>
      <c r="AF24" s="61"/>
      <c r="AG24" s="61"/>
      <c r="AH24" s="61"/>
    </row>
    <row r="25" spans="2:34" ht="20.100000000000001" customHeight="1">
      <c r="B25" s="46"/>
      <c r="C25" s="322" t="s">
        <v>56</v>
      </c>
      <c r="D25" s="379"/>
      <c r="E25" s="323"/>
      <c r="F25" s="296" t="s">
        <v>181</v>
      </c>
      <c r="G25" s="297"/>
      <c r="H25" s="297"/>
      <c r="I25" s="297"/>
      <c r="J25" s="297"/>
      <c r="K25" s="297"/>
      <c r="L25" s="302" t="s">
        <v>381</v>
      </c>
      <c r="M25" s="303"/>
      <c r="N25" s="303"/>
      <c r="O25" s="303"/>
      <c r="P25" s="304"/>
      <c r="Q25" s="322" t="str">
        <f>IF(OR(N26="",N27="",L25=""),"",IF(AND(L25="杉",N26&gt;=150,N26&lt;=240,N27&gt;=5,N27&lt;=7.5),"OK","省略不可"))</f>
        <v/>
      </c>
      <c r="R25" s="323"/>
      <c r="V25" s="61"/>
      <c r="W25" s="61"/>
      <c r="X25" s="61"/>
      <c r="Y25" s="61"/>
      <c r="Z25" s="61"/>
      <c r="AA25" s="61"/>
      <c r="AB25" s="61"/>
      <c r="AC25" s="61"/>
      <c r="AD25" s="61"/>
      <c r="AE25" s="61"/>
      <c r="AF25" s="61"/>
      <c r="AG25" s="61"/>
      <c r="AH25" s="61"/>
    </row>
    <row r="26" spans="2:34" ht="20.100000000000001" customHeight="1">
      <c r="B26" s="46"/>
      <c r="C26" s="307"/>
      <c r="D26" s="305"/>
      <c r="E26" s="309"/>
      <c r="F26" s="388" t="s">
        <v>548</v>
      </c>
      <c r="G26" s="389"/>
      <c r="H26" s="389"/>
      <c r="I26" s="389"/>
      <c r="J26" s="389"/>
      <c r="K26" s="389"/>
      <c r="L26" s="291" t="s">
        <v>545</v>
      </c>
      <c r="M26" s="291"/>
      <c r="N26" s="290"/>
      <c r="O26" s="290"/>
      <c r="P26" s="290"/>
      <c r="Q26" s="307"/>
      <c r="R26" s="309"/>
      <c r="X26" s="61"/>
      <c r="Y26" s="61"/>
      <c r="Z26" s="61"/>
      <c r="AA26" s="61"/>
      <c r="AB26" s="61"/>
      <c r="AC26" s="61"/>
      <c r="AD26" s="61"/>
      <c r="AE26" s="61"/>
      <c r="AF26" s="61"/>
      <c r="AG26" s="61"/>
      <c r="AH26" s="61"/>
    </row>
    <row r="27" spans="2:34" ht="20.100000000000001" customHeight="1">
      <c r="B27" s="46"/>
      <c r="C27" s="307"/>
      <c r="D27" s="305"/>
      <c r="E27" s="309"/>
      <c r="F27" s="388" t="s">
        <v>546</v>
      </c>
      <c r="G27" s="389"/>
      <c r="H27" s="389"/>
      <c r="I27" s="389"/>
      <c r="J27" s="389"/>
      <c r="K27" s="390"/>
      <c r="L27" s="296" t="s">
        <v>547</v>
      </c>
      <c r="M27" s="298"/>
      <c r="N27" s="302"/>
      <c r="O27" s="303"/>
      <c r="P27" s="304"/>
      <c r="Q27" s="307"/>
      <c r="R27" s="309"/>
      <c r="X27" s="61"/>
      <c r="Y27" s="61"/>
      <c r="Z27" s="61"/>
      <c r="AA27" s="61"/>
      <c r="AB27" s="61"/>
      <c r="AC27" s="61"/>
      <c r="AD27" s="61"/>
      <c r="AE27" s="61"/>
      <c r="AF27" s="61"/>
      <c r="AG27" s="61"/>
      <c r="AH27" s="61"/>
    </row>
    <row r="28" spans="2:34" ht="20.100000000000001" customHeight="1">
      <c r="B28" s="46"/>
      <c r="C28" s="322" t="s">
        <v>160</v>
      </c>
      <c r="D28" s="379"/>
      <c r="E28" s="323"/>
      <c r="F28" s="391" t="s">
        <v>371</v>
      </c>
      <c r="G28" s="392"/>
      <c r="H28" s="392"/>
      <c r="I28" s="392"/>
      <c r="J28" s="392"/>
      <c r="K28" s="392"/>
      <c r="L28" s="322" t="s">
        <v>378</v>
      </c>
      <c r="M28" s="323"/>
      <c r="N28" s="395"/>
      <c r="O28" s="396"/>
      <c r="P28" s="397"/>
      <c r="Q28" s="398" t="str">
        <f>IF(OR(N28="",N29=""),"",IF(AND(N28&lt;3200,N29="無"),"OK","省略不可"))</f>
        <v/>
      </c>
      <c r="R28" s="399"/>
      <c r="X28" s="61"/>
      <c r="Y28" s="61"/>
      <c r="Z28" s="61"/>
      <c r="AA28" s="61"/>
      <c r="AB28" s="61"/>
      <c r="AC28" s="61"/>
      <c r="AD28" s="61"/>
      <c r="AE28" s="61"/>
      <c r="AF28" s="61"/>
      <c r="AG28" s="61"/>
      <c r="AH28" s="61"/>
    </row>
    <row r="29" spans="2:34" ht="20.100000000000001" customHeight="1">
      <c r="B29" s="46"/>
      <c r="C29" s="324"/>
      <c r="D29" s="380"/>
      <c r="E29" s="325"/>
      <c r="F29" s="393"/>
      <c r="G29" s="394"/>
      <c r="H29" s="394"/>
      <c r="I29" s="394"/>
      <c r="J29" s="394"/>
      <c r="K29" s="394"/>
      <c r="L29" s="322" t="s">
        <v>379</v>
      </c>
      <c r="M29" s="323"/>
      <c r="N29" s="395" t="s">
        <v>381</v>
      </c>
      <c r="O29" s="396"/>
      <c r="P29" s="397"/>
      <c r="Q29" s="400"/>
      <c r="R29" s="401"/>
      <c r="X29" s="61"/>
      <c r="Y29" s="61"/>
      <c r="Z29" s="61"/>
      <c r="AA29" s="61"/>
      <c r="AB29" s="61"/>
      <c r="AC29" s="61"/>
      <c r="AD29" s="61"/>
      <c r="AE29" s="61"/>
      <c r="AF29" s="61"/>
      <c r="AG29" s="61"/>
      <c r="AH29" s="61"/>
    </row>
    <row r="30" spans="2:34" ht="20.100000000000001" customHeight="1">
      <c r="B30" s="46"/>
      <c r="C30" s="296" t="s">
        <v>163</v>
      </c>
      <c r="D30" s="297"/>
      <c r="E30" s="298"/>
      <c r="F30" s="326" t="s">
        <v>373</v>
      </c>
      <c r="G30" s="327"/>
      <c r="H30" s="327"/>
      <c r="I30" s="327"/>
      <c r="J30" s="327"/>
      <c r="K30" s="327"/>
      <c r="L30" s="302" t="s">
        <v>381</v>
      </c>
      <c r="M30" s="303"/>
      <c r="N30" s="303"/>
      <c r="O30" s="303"/>
      <c r="P30" s="304"/>
      <c r="Q30" s="387" t="str">
        <f>IF(L30="　","",IF(L30="「くまもと型設計法」","OK","省略不可"))</f>
        <v/>
      </c>
      <c r="R30" s="387"/>
      <c r="V30" s="61"/>
      <c r="W30" s="61"/>
      <c r="X30" s="61"/>
      <c r="Y30" s="61"/>
      <c r="Z30" s="61"/>
      <c r="AA30" s="61"/>
      <c r="AB30" s="61"/>
      <c r="AC30" s="61"/>
      <c r="AD30" s="61"/>
      <c r="AE30" s="61"/>
      <c r="AF30" s="61"/>
      <c r="AG30" s="61"/>
      <c r="AH30" s="61"/>
    </row>
    <row r="31" spans="2:34" ht="20.100000000000001" customHeight="1">
      <c r="B31" s="46"/>
      <c r="C31" s="296" t="s">
        <v>374</v>
      </c>
      <c r="D31" s="297"/>
      <c r="E31" s="298"/>
      <c r="F31" s="326" t="s">
        <v>373</v>
      </c>
      <c r="G31" s="327"/>
      <c r="H31" s="327"/>
      <c r="I31" s="327"/>
      <c r="J31" s="327"/>
      <c r="K31" s="327"/>
      <c r="L31" s="302" t="s">
        <v>381</v>
      </c>
      <c r="M31" s="303"/>
      <c r="N31" s="303"/>
      <c r="O31" s="303"/>
      <c r="P31" s="304"/>
      <c r="Q31" s="387" t="str">
        <f>IF(L31="　","",IF(L31="「くまもと型設計法」","OK","省略不可"))</f>
        <v/>
      </c>
      <c r="R31" s="387"/>
      <c r="V31" s="61"/>
      <c r="W31" s="61"/>
      <c r="X31" s="61"/>
      <c r="Y31" s="61"/>
      <c r="Z31" s="61"/>
      <c r="AA31" s="61"/>
      <c r="AB31" s="61"/>
      <c r="AC31" s="61"/>
      <c r="AD31" s="61"/>
      <c r="AE31" s="61"/>
      <c r="AF31" s="61"/>
      <c r="AG31" s="61"/>
      <c r="AH31" s="61"/>
    </row>
    <row r="32" spans="2:34" ht="20.100000000000001" customHeight="1">
      <c r="B32" s="46"/>
      <c r="C32" s="296" t="s">
        <v>159</v>
      </c>
      <c r="D32" s="297"/>
      <c r="E32" s="298"/>
      <c r="F32" s="326" t="s">
        <v>373</v>
      </c>
      <c r="G32" s="327"/>
      <c r="H32" s="327"/>
      <c r="I32" s="327"/>
      <c r="J32" s="327"/>
      <c r="K32" s="327"/>
      <c r="L32" s="302" t="s">
        <v>381</v>
      </c>
      <c r="M32" s="303"/>
      <c r="N32" s="303"/>
      <c r="O32" s="303"/>
      <c r="P32" s="304"/>
      <c r="Q32" s="387" t="str">
        <f>IF(L32="　","",IF(L32="「くまもと型設計法」","OK","省略不可"))</f>
        <v/>
      </c>
      <c r="R32" s="387"/>
      <c r="V32" s="61"/>
      <c r="W32" s="61"/>
      <c r="X32" s="61"/>
      <c r="Y32" s="61"/>
      <c r="Z32" s="61"/>
      <c r="AA32" s="61"/>
      <c r="AB32" s="61"/>
      <c r="AC32" s="61"/>
      <c r="AD32" s="61"/>
      <c r="AE32" s="61"/>
      <c r="AF32" s="61"/>
      <c r="AG32" s="61"/>
      <c r="AH32" s="61"/>
    </row>
    <row r="33" spans="2:34" ht="20.100000000000001" customHeight="1">
      <c r="B33" s="46"/>
      <c r="C33" s="392" t="s">
        <v>380</v>
      </c>
      <c r="D33" s="392"/>
      <c r="E33" s="392"/>
      <c r="F33" s="392"/>
      <c r="G33" s="392"/>
      <c r="H33" s="392"/>
      <c r="I33" s="392"/>
      <c r="J33" s="392"/>
      <c r="K33" s="392"/>
      <c r="L33" s="392"/>
      <c r="M33" s="392"/>
      <c r="N33" s="392"/>
      <c r="O33" s="392"/>
      <c r="P33" s="392"/>
      <c r="Q33" s="392"/>
      <c r="R33" s="392"/>
      <c r="V33" s="61"/>
      <c r="W33" s="61"/>
      <c r="X33" s="61"/>
      <c r="Y33" s="61"/>
      <c r="Z33" s="61"/>
      <c r="AA33" s="61"/>
      <c r="AB33" s="61"/>
      <c r="AC33" s="61"/>
      <c r="AD33" s="61"/>
      <c r="AE33" s="61"/>
      <c r="AF33" s="61"/>
      <c r="AG33" s="61"/>
      <c r="AH33" s="61"/>
    </row>
    <row r="34" spans="2:34" ht="20.100000000000001" customHeight="1">
      <c r="B34" s="46"/>
      <c r="C34" s="402"/>
      <c r="D34" s="402"/>
      <c r="E34" s="402"/>
      <c r="F34" s="402"/>
      <c r="G34" s="402"/>
      <c r="H34" s="402"/>
      <c r="I34" s="402"/>
      <c r="J34" s="402"/>
      <c r="K34" s="402"/>
      <c r="L34" s="402"/>
      <c r="M34" s="402"/>
      <c r="N34" s="402"/>
      <c r="O34" s="402"/>
      <c r="P34" s="402"/>
      <c r="Q34" s="402"/>
      <c r="R34" s="402"/>
      <c r="V34" s="61"/>
      <c r="W34" s="61"/>
      <c r="X34" s="61"/>
      <c r="Y34" s="61"/>
      <c r="Z34" s="61"/>
      <c r="AA34" s="61"/>
      <c r="AB34" s="61"/>
      <c r="AC34" s="61"/>
      <c r="AD34" s="61"/>
      <c r="AE34" s="61"/>
      <c r="AF34" s="61"/>
      <c r="AG34" s="61"/>
      <c r="AH34" s="61"/>
    </row>
    <row r="35" spans="2:34" ht="20.100000000000001" customHeight="1">
      <c r="B35" s="46"/>
      <c r="V35" s="61"/>
      <c r="W35" s="61"/>
      <c r="X35" s="61"/>
      <c r="Y35" s="61"/>
      <c r="Z35" s="61"/>
      <c r="AA35" s="61"/>
      <c r="AB35" s="61"/>
      <c r="AC35" s="61"/>
      <c r="AD35" s="61"/>
      <c r="AE35" s="61"/>
      <c r="AF35" s="61"/>
      <c r="AG35" s="61"/>
      <c r="AH35" s="61"/>
    </row>
    <row r="36" spans="2:34" ht="20.100000000000001" customHeight="1">
      <c r="C36" s="46" t="s">
        <v>335</v>
      </c>
    </row>
    <row r="37" spans="2:34" ht="15.75" customHeight="1">
      <c r="C37" s="291" t="s">
        <v>324</v>
      </c>
      <c r="D37" s="291"/>
      <c r="E37" s="291"/>
      <c r="F37" s="291" t="s">
        <v>326</v>
      </c>
      <c r="G37" s="291"/>
      <c r="H37" s="291"/>
      <c r="I37" s="291"/>
      <c r="J37" s="291"/>
      <c r="K37" s="291"/>
      <c r="L37" s="291"/>
      <c r="M37" s="291"/>
      <c r="N37" s="291"/>
      <c r="O37" s="291"/>
      <c r="P37" s="291"/>
      <c r="Q37" s="291"/>
    </row>
    <row r="38" spans="2:34" ht="20.100000000000001" customHeight="1">
      <c r="C38" s="296" t="s">
        <v>58</v>
      </c>
      <c r="D38" s="297"/>
      <c r="E38" s="297"/>
      <c r="F38" s="378" t="s">
        <v>343</v>
      </c>
      <c r="G38" s="385"/>
      <c r="H38" s="389" t="s">
        <v>597</v>
      </c>
      <c r="I38" s="389"/>
      <c r="J38" s="389"/>
      <c r="K38" s="389"/>
      <c r="L38" s="389"/>
      <c r="M38" s="389"/>
      <c r="N38" s="389"/>
      <c r="O38" s="389"/>
      <c r="P38" s="389"/>
      <c r="Q38" s="390"/>
    </row>
    <row r="39" spans="2:34" ht="20.100000000000001" customHeight="1">
      <c r="C39" s="296"/>
      <c r="D39" s="297"/>
      <c r="E39" s="297"/>
      <c r="F39" s="378" t="s">
        <v>343</v>
      </c>
      <c r="G39" s="385"/>
      <c r="H39" s="389" t="s">
        <v>606</v>
      </c>
      <c r="I39" s="389"/>
      <c r="J39" s="389"/>
      <c r="K39" s="389"/>
      <c r="L39" s="389"/>
      <c r="M39" s="389"/>
      <c r="N39" s="389"/>
      <c r="O39" s="389"/>
      <c r="P39" s="389"/>
      <c r="Q39" s="390"/>
    </row>
    <row r="40" spans="2:34" ht="20.100000000000001" customHeight="1">
      <c r="C40" s="296"/>
      <c r="D40" s="297"/>
      <c r="E40" s="297"/>
      <c r="F40" s="378" t="s">
        <v>343</v>
      </c>
      <c r="G40" s="385"/>
      <c r="H40" s="389" t="s">
        <v>220</v>
      </c>
      <c r="I40" s="389"/>
      <c r="J40" s="389"/>
      <c r="K40" s="389"/>
      <c r="L40" s="389"/>
      <c r="M40" s="389"/>
      <c r="N40" s="389"/>
      <c r="O40" s="389"/>
      <c r="P40" s="389"/>
      <c r="Q40" s="390"/>
    </row>
    <row r="41" spans="2:34" ht="20.100000000000001" customHeight="1">
      <c r="C41" s="322" t="s">
        <v>151</v>
      </c>
      <c r="D41" s="379"/>
      <c r="E41" s="323"/>
      <c r="F41" s="378" t="s">
        <v>343</v>
      </c>
      <c r="G41" s="385"/>
      <c r="H41" s="389" t="s">
        <v>607</v>
      </c>
      <c r="I41" s="389"/>
      <c r="J41" s="389"/>
      <c r="K41" s="389"/>
      <c r="L41" s="389"/>
      <c r="M41" s="389"/>
      <c r="N41" s="389"/>
      <c r="O41" s="389"/>
      <c r="P41" s="389"/>
      <c r="Q41" s="390"/>
    </row>
    <row r="42" spans="2:34" ht="20.100000000000001" customHeight="1">
      <c r="C42" s="324"/>
      <c r="D42" s="380"/>
      <c r="E42" s="325"/>
      <c r="F42" s="378" t="s">
        <v>343</v>
      </c>
      <c r="G42" s="385"/>
      <c r="H42" s="389" t="s">
        <v>220</v>
      </c>
      <c r="I42" s="389"/>
      <c r="J42" s="389"/>
      <c r="K42" s="389"/>
      <c r="L42" s="389"/>
      <c r="M42" s="389"/>
      <c r="N42" s="389"/>
      <c r="O42" s="389"/>
      <c r="P42" s="389"/>
      <c r="Q42" s="390"/>
    </row>
    <row r="43" spans="2:34" ht="20.100000000000001" customHeight="1">
      <c r="C43" s="296" t="s">
        <v>159</v>
      </c>
      <c r="D43" s="297"/>
      <c r="E43" s="297"/>
      <c r="F43" s="378" t="s">
        <v>343</v>
      </c>
      <c r="G43" s="385"/>
      <c r="H43" s="404" t="s">
        <v>327</v>
      </c>
      <c r="I43" s="404"/>
      <c r="J43" s="404"/>
      <c r="K43" s="404"/>
      <c r="L43" s="404"/>
      <c r="M43" s="404"/>
      <c r="N43" s="404"/>
      <c r="O43" s="404"/>
      <c r="P43" s="404"/>
      <c r="Q43" s="405"/>
    </row>
    <row r="44" spans="2:34" ht="27.75" customHeight="1">
      <c r="C44" s="296"/>
      <c r="D44" s="297"/>
      <c r="E44" s="297"/>
      <c r="F44" s="385" t="s">
        <v>343</v>
      </c>
      <c r="G44" s="406"/>
      <c r="H44" s="404" t="s">
        <v>161</v>
      </c>
      <c r="I44" s="404"/>
      <c r="J44" s="404"/>
      <c r="K44" s="404"/>
      <c r="L44" s="404"/>
      <c r="M44" s="404"/>
      <c r="N44" s="404"/>
      <c r="O44" s="404"/>
      <c r="P44" s="404"/>
      <c r="Q44" s="405"/>
    </row>
    <row r="45" spans="2:34" ht="20.100000000000001" customHeight="1">
      <c r="C45" s="296"/>
      <c r="D45" s="297"/>
      <c r="E45" s="297"/>
      <c r="F45" s="378" t="s">
        <v>343</v>
      </c>
      <c r="G45" s="385"/>
      <c r="H45" s="389" t="s">
        <v>162</v>
      </c>
      <c r="I45" s="389"/>
      <c r="J45" s="389"/>
      <c r="K45" s="389"/>
      <c r="L45" s="389"/>
      <c r="M45" s="389"/>
      <c r="N45" s="389"/>
      <c r="O45" s="389"/>
      <c r="P45" s="389"/>
      <c r="Q45" s="390"/>
    </row>
    <row r="46" spans="2:34" ht="30" customHeight="1">
      <c r="C46" s="296" t="s">
        <v>56</v>
      </c>
      <c r="D46" s="297"/>
      <c r="E46" s="297"/>
      <c r="F46" s="378" t="s">
        <v>343</v>
      </c>
      <c r="G46" s="385"/>
      <c r="H46" s="148" t="s">
        <v>327</v>
      </c>
      <c r="I46" s="148"/>
      <c r="J46" s="148"/>
      <c r="K46" s="148"/>
      <c r="L46" s="152" t="s">
        <v>343</v>
      </c>
      <c r="M46" s="403" t="s">
        <v>78</v>
      </c>
      <c r="N46" s="403"/>
      <c r="O46" s="403"/>
      <c r="P46" s="148"/>
      <c r="Q46" s="153"/>
    </row>
    <row r="47" spans="2:34" ht="20.100000000000001" customHeight="1">
      <c r="C47" s="296" t="s">
        <v>369</v>
      </c>
      <c r="D47" s="297"/>
      <c r="E47" s="298"/>
      <c r="F47" s="378" t="s">
        <v>343</v>
      </c>
      <c r="G47" s="385"/>
      <c r="H47" s="148" t="s">
        <v>327</v>
      </c>
      <c r="I47" s="148"/>
      <c r="J47" s="148"/>
      <c r="K47" s="148"/>
      <c r="L47" s="152" t="s">
        <v>343</v>
      </c>
      <c r="M47" s="403" t="s">
        <v>78</v>
      </c>
      <c r="N47" s="403"/>
      <c r="O47" s="403"/>
      <c r="P47" s="148"/>
      <c r="Q47" s="153"/>
    </row>
    <row r="48" spans="2:34" ht="20.100000000000001" customHeight="1">
      <c r="C48" s="296" t="s">
        <v>163</v>
      </c>
      <c r="D48" s="297"/>
      <c r="E48" s="297"/>
      <c r="F48" s="378" t="s">
        <v>343</v>
      </c>
      <c r="G48" s="385"/>
      <c r="H48" s="148" t="s">
        <v>327</v>
      </c>
      <c r="I48" s="148"/>
      <c r="J48" s="148"/>
      <c r="K48" s="148"/>
      <c r="L48" s="148"/>
      <c r="M48" s="148"/>
      <c r="N48" s="148"/>
      <c r="O48" s="148"/>
      <c r="P48" s="148"/>
      <c r="Q48" s="154"/>
    </row>
    <row r="49" spans="3:17" ht="20.100000000000001" customHeight="1">
      <c r="C49" s="296"/>
      <c r="D49" s="297"/>
      <c r="E49" s="297"/>
      <c r="F49" s="385" t="s">
        <v>343</v>
      </c>
      <c r="G49" s="406"/>
      <c r="H49" s="148" t="s">
        <v>158</v>
      </c>
      <c r="I49" s="148"/>
      <c r="J49" s="148"/>
      <c r="K49" s="148"/>
      <c r="L49" s="148"/>
      <c r="M49" s="148"/>
      <c r="N49" s="148"/>
      <c r="O49" s="148"/>
      <c r="P49" s="148"/>
      <c r="Q49" s="154"/>
    </row>
    <row r="50" spans="3:17" ht="20.100000000000001" customHeight="1">
      <c r="C50" s="322" t="s">
        <v>157</v>
      </c>
      <c r="D50" s="379"/>
      <c r="E50" s="323"/>
      <c r="F50" s="385" t="s">
        <v>343</v>
      </c>
      <c r="G50" s="406"/>
      <c r="H50" s="389" t="s">
        <v>414</v>
      </c>
      <c r="I50" s="389"/>
      <c r="J50" s="389"/>
      <c r="K50" s="389"/>
      <c r="L50" s="389"/>
      <c r="M50" s="389"/>
      <c r="N50" s="389"/>
      <c r="O50" s="389"/>
      <c r="P50" s="389"/>
      <c r="Q50" s="390"/>
    </row>
    <row r="51" spans="3:17" ht="20.100000000000001" customHeight="1">
      <c r="C51" s="307"/>
      <c r="D51" s="308"/>
      <c r="E51" s="309"/>
      <c r="F51" s="407" t="s">
        <v>343</v>
      </c>
      <c r="G51" s="381"/>
      <c r="H51" s="389" t="s">
        <v>154</v>
      </c>
      <c r="I51" s="389"/>
      <c r="J51" s="389"/>
      <c r="K51" s="389"/>
      <c r="L51" s="389"/>
      <c r="M51" s="389"/>
      <c r="N51" s="389"/>
      <c r="O51" s="389"/>
      <c r="P51" s="389"/>
      <c r="Q51" s="390"/>
    </row>
    <row r="52" spans="3:17" ht="20.100000000000001" customHeight="1">
      <c r="C52" s="307"/>
      <c r="D52" s="308"/>
      <c r="E52" s="309"/>
      <c r="F52" s="381" t="s">
        <v>343</v>
      </c>
      <c r="G52" s="408"/>
      <c r="H52" s="412" t="s">
        <v>372</v>
      </c>
      <c r="I52" s="412"/>
      <c r="J52" s="413"/>
      <c r="K52" s="152" t="s">
        <v>343</v>
      </c>
      <c r="L52" s="155" t="s">
        <v>411</v>
      </c>
      <c r="M52" s="155"/>
      <c r="N52" s="148"/>
      <c r="O52" s="148"/>
      <c r="P52" s="148"/>
      <c r="Q52" s="154"/>
    </row>
    <row r="53" spans="3:17" ht="20.100000000000001" customHeight="1">
      <c r="C53" s="307"/>
      <c r="D53" s="308"/>
      <c r="E53" s="309"/>
      <c r="F53" s="409"/>
      <c r="G53" s="410"/>
      <c r="H53" s="312"/>
      <c r="I53" s="312"/>
      <c r="J53" s="414"/>
      <c r="K53" s="152" t="s">
        <v>343</v>
      </c>
      <c r="L53" s="155" t="s">
        <v>409</v>
      </c>
      <c r="M53" s="155"/>
      <c r="N53" s="148"/>
      <c r="O53" s="148"/>
      <c r="P53" s="148"/>
      <c r="Q53" s="154"/>
    </row>
    <row r="54" spans="3:17" ht="20.100000000000001" customHeight="1">
      <c r="C54" s="324"/>
      <c r="D54" s="380"/>
      <c r="E54" s="325"/>
      <c r="F54" s="383"/>
      <c r="G54" s="411"/>
      <c r="H54" s="311"/>
      <c r="I54" s="311"/>
      <c r="J54" s="415"/>
      <c r="K54" s="152" t="s">
        <v>343</v>
      </c>
      <c r="L54" s="155" t="s">
        <v>410</v>
      </c>
      <c r="M54" s="155"/>
      <c r="N54" s="148"/>
      <c r="O54" s="148"/>
      <c r="P54" s="148"/>
      <c r="Q54" s="154"/>
    </row>
    <row r="55" spans="3:17" ht="20.100000000000001" customHeight="1">
      <c r="C55" s="296" t="s">
        <v>413</v>
      </c>
      <c r="D55" s="297"/>
      <c r="E55" s="297"/>
      <c r="F55" s="378" t="s">
        <v>343</v>
      </c>
      <c r="G55" s="385"/>
      <c r="H55" s="148" t="s">
        <v>598</v>
      </c>
      <c r="I55" s="148"/>
      <c r="J55" s="148"/>
      <c r="K55" s="148"/>
      <c r="L55" s="155"/>
      <c r="M55" s="152" t="s">
        <v>343</v>
      </c>
      <c r="N55" s="389" t="s">
        <v>78</v>
      </c>
      <c r="O55" s="389"/>
      <c r="P55" s="389"/>
      <c r="Q55" s="390"/>
    </row>
    <row r="56" spans="3:17" ht="20.100000000000001" customHeight="1">
      <c r="C56" s="296" t="s">
        <v>412</v>
      </c>
      <c r="D56" s="297"/>
      <c r="E56" s="297"/>
      <c r="F56" s="378" t="s">
        <v>343</v>
      </c>
      <c r="G56" s="385"/>
      <c r="H56" s="148" t="s">
        <v>598</v>
      </c>
      <c r="I56" s="148"/>
      <c r="J56" s="148"/>
      <c r="K56" s="148"/>
      <c r="L56" s="155"/>
      <c r="M56" s="152" t="s">
        <v>343</v>
      </c>
      <c r="N56" s="389" t="s">
        <v>78</v>
      </c>
      <c r="O56" s="389"/>
      <c r="P56" s="389"/>
      <c r="Q56" s="390"/>
    </row>
    <row r="57" spans="3:17" ht="20.100000000000001" customHeight="1">
      <c r="C57" s="296" t="s">
        <v>160</v>
      </c>
      <c r="D57" s="297"/>
      <c r="E57" s="297"/>
      <c r="F57" s="381" t="s">
        <v>75</v>
      </c>
      <c r="G57" s="408"/>
      <c r="H57" s="412" t="s">
        <v>155</v>
      </c>
      <c r="I57" s="412"/>
      <c r="J57" s="156" t="s">
        <v>75</v>
      </c>
      <c r="K57" s="157" t="s">
        <v>327</v>
      </c>
      <c r="L57" s="157"/>
      <c r="M57" s="157"/>
      <c r="N57" s="408" t="s">
        <v>343</v>
      </c>
      <c r="O57" s="408"/>
      <c r="P57" s="379" t="s">
        <v>156</v>
      </c>
      <c r="Q57" s="323"/>
    </row>
    <row r="58" spans="3:17" ht="20.100000000000001" customHeight="1">
      <c r="C58" s="296"/>
      <c r="D58" s="297"/>
      <c r="E58" s="297"/>
      <c r="F58" s="383"/>
      <c r="G58" s="411"/>
      <c r="H58" s="311"/>
      <c r="I58" s="311"/>
      <c r="J58" s="158" t="s">
        <v>75</v>
      </c>
      <c r="K58" s="311" t="s">
        <v>78</v>
      </c>
      <c r="L58" s="311"/>
      <c r="M58" s="311"/>
      <c r="N58" s="411"/>
      <c r="O58" s="411"/>
      <c r="P58" s="380"/>
      <c r="Q58" s="325"/>
    </row>
    <row r="59" spans="3:17" ht="20.100000000000001" customHeight="1">
      <c r="C59" s="296" t="s">
        <v>1</v>
      </c>
      <c r="D59" s="297"/>
      <c r="E59" s="297"/>
      <c r="F59" s="378" t="s">
        <v>343</v>
      </c>
      <c r="G59" s="385"/>
      <c r="H59" s="148" t="s">
        <v>327</v>
      </c>
      <c r="I59" s="148"/>
      <c r="J59" s="148"/>
      <c r="K59" s="148"/>
      <c r="L59" s="152" t="s">
        <v>343</v>
      </c>
      <c r="M59" s="403" t="s">
        <v>352</v>
      </c>
      <c r="N59" s="403"/>
      <c r="O59" s="403"/>
      <c r="P59" s="148"/>
      <c r="Q59" s="159"/>
    </row>
    <row r="60" spans="3:17" ht="19.5" customHeight="1">
      <c r="C60" s="416" t="s">
        <v>164</v>
      </c>
      <c r="D60" s="417"/>
      <c r="E60" s="418"/>
      <c r="F60" s="378" t="s">
        <v>343</v>
      </c>
      <c r="G60" s="385"/>
      <c r="H60" s="389" t="s">
        <v>327</v>
      </c>
      <c r="I60" s="389"/>
      <c r="J60" s="389"/>
      <c r="K60" s="389"/>
      <c r="L60" s="389"/>
      <c r="M60" s="389"/>
      <c r="N60" s="389"/>
      <c r="O60" s="389"/>
      <c r="P60" s="389"/>
      <c r="Q60" s="390"/>
    </row>
    <row r="61" spans="3:17" ht="30.75" customHeight="1">
      <c r="C61" s="419"/>
      <c r="D61" s="420"/>
      <c r="E61" s="421"/>
      <c r="F61" s="378" t="s">
        <v>343</v>
      </c>
      <c r="G61" s="385"/>
      <c r="H61" s="389" t="s">
        <v>78</v>
      </c>
      <c r="I61" s="389"/>
      <c r="J61" s="389"/>
      <c r="K61" s="389"/>
      <c r="L61" s="389"/>
      <c r="M61" s="389"/>
      <c r="N61" s="389"/>
      <c r="O61" s="389"/>
      <c r="P61" s="389"/>
      <c r="Q61" s="390"/>
    </row>
    <row r="62" spans="3:17" ht="20.100000000000001" customHeight="1">
      <c r="C62" s="422"/>
      <c r="D62" s="423"/>
      <c r="E62" s="424"/>
      <c r="F62" s="378" t="s">
        <v>343</v>
      </c>
      <c r="G62" s="385"/>
      <c r="H62" s="389" t="s">
        <v>191</v>
      </c>
      <c r="I62" s="389"/>
      <c r="J62" s="389"/>
      <c r="K62" s="389"/>
      <c r="L62" s="389"/>
      <c r="M62" s="389"/>
      <c r="N62" s="389"/>
      <c r="O62" s="389"/>
      <c r="P62" s="389"/>
      <c r="Q62" s="390"/>
    </row>
    <row r="63" spans="3:17" ht="20.100000000000001" customHeight="1">
      <c r="C63" s="416" t="s">
        <v>415</v>
      </c>
      <c r="D63" s="417"/>
      <c r="E63" s="418"/>
      <c r="F63" s="385" t="s">
        <v>343</v>
      </c>
      <c r="G63" s="406"/>
      <c r="H63" s="160" t="s">
        <v>416</v>
      </c>
      <c r="I63" s="160"/>
      <c r="J63" s="160"/>
      <c r="K63" s="160"/>
      <c r="L63" s="160"/>
      <c r="M63" s="160"/>
      <c r="N63" s="160"/>
      <c r="O63" s="160"/>
      <c r="P63" s="160"/>
      <c r="Q63" s="161"/>
    </row>
    <row r="64" spans="3:17" ht="20.100000000000001" customHeight="1">
      <c r="C64" s="422"/>
      <c r="D64" s="423"/>
      <c r="E64" s="424"/>
      <c r="F64" s="385" t="s">
        <v>343</v>
      </c>
      <c r="G64" s="406"/>
      <c r="H64" s="160" t="s">
        <v>417</v>
      </c>
      <c r="I64" s="160"/>
      <c r="J64" s="160"/>
      <c r="K64" s="160"/>
      <c r="L64" s="160"/>
      <c r="M64" s="160"/>
      <c r="N64" s="160"/>
      <c r="O64" s="160"/>
      <c r="P64" s="160"/>
      <c r="Q64" s="161"/>
    </row>
    <row r="65" spans="2:22" ht="20.100000000000001" customHeight="1">
      <c r="C65" s="296" t="s">
        <v>152</v>
      </c>
      <c r="D65" s="297"/>
      <c r="E65" s="297"/>
      <c r="F65" s="378" t="s">
        <v>343</v>
      </c>
      <c r="G65" s="385"/>
      <c r="H65" s="389" t="s">
        <v>77</v>
      </c>
      <c r="I65" s="389"/>
      <c r="J65" s="389"/>
      <c r="K65" s="389"/>
      <c r="L65" s="389"/>
      <c r="M65" s="389"/>
      <c r="N65" s="389"/>
      <c r="O65" s="389"/>
      <c r="P65" s="389"/>
      <c r="Q65" s="390"/>
    </row>
    <row r="66" spans="2:22" ht="20.100000000000001" customHeight="1">
      <c r="C66" s="296"/>
      <c r="D66" s="297"/>
      <c r="E66" s="297"/>
      <c r="F66" s="378" t="s">
        <v>343</v>
      </c>
      <c r="G66" s="385"/>
      <c r="H66" s="389" t="s">
        <v>598</v>
      </c>
      <c r="I66" s="389"/>
      <c r="J66" s="389"/>
      <c r="K66" s="389"/>
      <c r="L66" s="389"/>
      <c r="M66" s="389"/>
      <c r="N66" s="389"/>
      <c r="O66" s="389"/>
      <c r="P66" s="389"/>
      <c r="Q66" s="390"/>
    </row>
    <row r="67" spans="2:22" ht="20.100000000000001" customHeight="1">
      <c r="C67" s="296"/>
      <c r="D67" s="297"/>
      <c r="E67" s="297"/>
      <c r="F67" s="378" t="s">
        <v>343</v>
      </c>
      <c r="G67" s="385"/>
      <c r="H67" s="389" t="s">
        <v>78</v>
      </c>
      <c r="I67" s="389"/>
      <c r="J67" s="389"/>
      <c r="K67" s="389"/>
      <c r="L67" s="389"/>
      <c r="M67" s="389"/>
      <c r="N67" s="389"/>
      <c r="O67" s="389"/>
      <c r="P67" s="389"/>
      <c r="Q67" s="390"/>
    </row>
    <row r="68" spans="2:22" ht="20.100000000000001" customHeight="1">
      <c r="C68" s="149"/>
      <c r="D68" s="149"/>
      <c r="E68" s="149"/>
      <c r="F68" s="151"/>
      <c r="G68" s="151"/>
      <c r="H68" s="162"/>
      <c r="I68" s="162"/>
      <c r="J68" s="162"/>
      <c r="K68" s="162"/>
      <c r="L68" s="162"/>
      <c r="M68" s="162"/>
      <c r="N68" s="162"/>
      <c r="O68" s="162"/>
      <c r="P68" s="162"/>
      <c r="Q68" s="162"/>
    </row>
    <row r="69" spans="2:22" ht="16.5" customHeight="1">
      <c r="B69" s="46" t="s">
        <v>367</v>
      </c>
    </row>
    <row r="70" spans="2:22" ht="3" customHeight="1">
      <c r="B70" s="46"/>
    </row>
    <row r="71" spans="2:22" ht="20.100000000000001" customHeight="1">
      <c r="B71" s="46"/>
      <c r="C71" s="46" t="s">
        <v>152</v>
      </c>
    </row>
    <row r="72" spans="2:22" ht="14.25" customHeight="1">
      <c r="B72" s="46"/>
      <c r="C72" s="322" t="s">
        <v>207</v>
      </c>
      <c r="D72" s="379"/>
      <c r="E72" s="323"/>
      <c r="F72" s="291" t="s">
        <v>209</v>
      </c>
      <c r="G72" s="291"/>
      <c r="H72" s="291"/>
      <c r="I72" s="291"/>
      <c r="J72" s="291"/>
      <c r="K72" s="291" t="s">
        <v>261</v>
      </c>
      <c r="L72" s="291"/>
      <c r="M72" s="291"/>
      <c r="N72" s="291"/>
      <c r="O72" s="291"/>
      <c r="P72" s="291"/>
      <c r="Q72" s="291"/>
      <c r="S72" s="150"/>
      <c r="T72" s="150"/>
    </row>
    <row r="73" spans="2:22" ht="20.100000000000001" customHeight="1">
      <c r="B73" s="46"/>
      <c r="C73" s="324"/>
      <c r="D73" s="380"/>
      <c r="E73" s="325"/>
      <c r="F73" s="291" t="s">
        <v>211</v>
      </c>
      <c r="G73" s="291"/>
      <c r="H73" s="291" t="s">
        <v>210</v>
      </c>
      <c r="I73" s="291"/>
      <c r="J73" s="113" t="s">
        <v>70</v>
      </c>
      <c r="K73" s="291" t="s">
        <v>212</v>
      </c>
      <c r="L73" s="291"/>
      <c r="M73" s="291" t="s">
        <v>208</v>
      </c>
      <c r="N73" s="291"/>
      <c r="O73" s="291"/>
      <c r="P73" s="291"/>
      <c r="Q73" s="291"/>
    </row>
    <row r="74" spans="2:22" ht="20.100000000000001" customHeight="1">
      <c r="B74" s="46"/>
      <c r="C74" s="302"/>
      <c r="D74" s="303"/>
      <c r="E74" s="304"/>
      <c r="F74" s="290"/>
      <c r="G74" s="290"/>
      <c r="H74" s="290"/>
      <c r="I74" s="290"/>
      <c r="J74" s="163"/>
      <c r="K74" s="290"/>
      <c r="L74" s="290"/>
      <c r="M74" s="290"/>
      <c r="N74" s="290"/>
      <c r="O74" s="290"/>
      <c r="P74" s="290"/>
      <c r="Q74" s="290"/>
      <c r="U74" s="150"/>
      <c r="V74" s="150"/>
    </row>
    <row r="75" spans="2:22" ht="20.100000000000001" customHeight="1">
      <c r="B75" s="46"/>
      <c r="C75" s="302"/>
      <c r="D75" s="303"/>
      <c r="E75" s="304"/>
      <c r="F75" s="302"/>
      <c r="G75" s="304"/>
      <c r="H75" s="302"/>
      <c r="I75" s="304"/>
      <c r="J75" s="163"/>
      <c r="K75" s="302"/>
      <c r="L75" s="304"/>
      <c r="M75" s="302"/>
      <c r="N75" s="303"/>
      <c r="O75" s="303"/>
      <c r="P75" s="303"/>
      <c r="Q75" s="304"/>
      <c r="U75" s="150"/>
      <c r="V75" s="150"/>
    </row>
    <row r="76" spans="2:22" ht="20.100000000000001" customHeight="1">
      <c r="B76" s="46"/>
      <c r="C76" s="302"/>
      <c r="D76" s="303"/>
      <c r="E76" s="304"/>
      <c r="F76" s="302"/>
      <c r="G76" s="304"/>
      <c r="H76" s="302"/>
      <c r="I76" s="304"/>
      <c r="J76" s="163"/>
      <c r="K76" s="302"/>
      <c r="L76" s="304"/>
      <c r="M76" s="302"/>
      <c r="N76" s="303"/>
      <c r="O76" s="303"/>
      <c r="P76" s="303"/>
      <c r="Q76" s="304"/>
      <c r="U76" s="150"/>
      <c r="V76" s="150"/>
    </row>
    <row r="78" spans="2:22" ht="20.100000000000001" customHeight="1">
      <c r="C78" s="43" t="s">
        <v>178</v>
      </c>
      <c r="D78" s="43"/>
      <c r="E78" s="43"/>
      <c r="F78" s="15"/>
      <c r="G78" s="15"/>
      <c r="H78" s="15"/>
      <c r="I78" s="15"/>
      <c r="J78" s="15"/>
      <c r="K78" s="15"/>
      <c r="L78" s="15"/>
      <c r="M78" s="15"/>
      <c r="N78" s="15"/>
      <c r="O78" s="15"/>
      <c r="P78" s="15"/>
      <c r="Q78" s="15"/>
    </row>
    <row r="79" spans="2:22" ht="14.25" customHeight="1">
      <c r="C79" s="291" t="s">
        <v>179</v>
      </c>
      <c r="D79" s="291"/>
      <c r="E79" s="291"/>
      <c r="F79" s="291" t="s">
        <v>180</v>
      </c>
      <c r="G79" s="291"/>
      <c r="H79" s="291"/>
      <c r="I79" s="291"/>
      <c r="J79" s="291" t="s">
        <v>181</v>
      </c>
      <c r="K79" s="291"/>
      <c r="L79" s="291" t="s">
        <v>182</v>
      </c>
      <c r="M79" s="291"/>
      <c r="N79" s="291" t="s">
        <v>31</v>
      </c>
      <c r="O79" s="291"/>
      <c r="P79" s="291"/>
      <c r="Q79" s="291"/>
    </row>
    <row r="80" spans="2:22" ht="20.100000000000001" customHeight="1">
      <c r="C80" s="290"/>
      <c r="D80" s="290"/>
      <c r="E80" s="290"/>
      <c r="F80" s="290"/>
      <c r="G80" s="290"/>
      <c r="H80" s="290"/>
      <c r="I80" s="290"/>
      <c r="J80" s="290"/>
      <c r="K80" s="290"/>
      <c r="L80" s="290"/>
      <c r="M80" s="290"/>
      <c r="N80" s="291"/>
      <c r="O80" s="291"/>
      <c r="P80" s="291"/>
      <c r="Q80" s="291"/>
    </row>
    <row r="81" spans="3:17" ht="20.100000000000001" customHeight="1">
      <c r="C81" s="290"/>
      <c r="D81" s="290"/>
      <c r="E81" s="290"/>
      <c r="F81" s="290"/>
      <c r="G81" s="290"/>
      <c r="H81" s="290"/>
      <c r="I81" s="290"/>
      <c r="J81" s="290"/>
      <c r="K81" s="290"/>
      <c r="L81" s="290"/>
      <c r="M81" s="290"/>
      <c r="N81" s="291"/>
      <c r="O81" s="291"/>
      <c r="P81" s="291"/>
      <c r="Q81" s="291"/>
    </row>
    <row r="82" spans="3:17" ht="20.100000000000001" customHeight="1">
      <c r="C82" s="290"/>
      <c r="D82" s="290"/>
      <c r="E82" s="290"/>
      <c r="F82" s="290"/>
      <c r="G82" s="290"/>
      <c r="H82" s="290"/>
      <c r="I82" s="290"/>
      <c r="J82" s="290"/>
      <c r="K82" s="290"/>
      <c r="L82" s="290"/>
      <c r="M82" s="290"/>
      <c r="N82" s="291"/>
      <c r="O82" s="291"/>
      <c r="P82" s="291"/>
      <c r="Q82" s="291"/>
    </row>
    <row r="83" spans="3:17" ht="20.100000000000001" customHeight="1">
      <c r="C83" s="290"/>
      <c r="D83" s="290"/>
      <c r="E83" s="290"/>
      <c r="F83" s="290"/>
      <c r="G83" s="290"/>
      <c r="H83" s="290"/>
      <c r="I83" s="290"/>
      <c r="J83" s="290"/>
      <c r="K83" s="290"/>
      <c r="L83" s="290"/>
      <c r="M83" s="290"/>
      <c r="N83" s="291"/>
      <c r="O83" s="291"/>
      <c r="P83" s="291"/>
      <c r="Q83" s="291"/>
    </row>
    <row r="84" spans="3:17" ht="20.100000000000001" customHeight="1">
      <c r="C84" s="290"/>
      <c r="D84" s="290"/>
      <c r="E84" s="290"/>
      <c r="F84" s="290"/>
      <c r="G84" s="290"/>
      <c r="H84" s="290"/>
      <c r="I84" s="290"/>
      <c r="J84" s="290"/>
      <c r="K84" s="290"/>
      <c r="L84" s="290"/>
      <c r="M84" s="290"/>
      <c r="N84" s="291"/>
      <c r="O84" s="291"/>
      <c r="P84" s="291"/>
      <c r="Q84" s="291"/>
    </row>
    <row r="85" spans="3:17" ht="20.100000000000001" customHeight="1">
      <c r="C85" s="290"/>
      <c r="D85" s="290"/>
      <c r="E85" s="290"/>
      <c r="F85" s="290"/>
      <c r="G85" s="290"/>
      <c r="H85" s="290"/>
      <c r="I85" s="290"/>
      <c r="J85" s="290"/>
      <c r="K85" s="290"/>
      <c r="L85" s="290"/>
      <c r="M85" s="290"/>
      <c r="N85" s="291"/>
      <c r="O85" s="291"/>
      <c r="P85" s="291"/>
      <c r="Q85" s="291"/>
    </row>
    <row r="86" spans="3:17" ht="20.100000000000001" customHeight="1">
      <c r="C86" s="290"/>
      <c r="D86" s="290"/>
      <c r="E86" s="290"/>
      <c r="F86" s="302"/>
      <c r="G86" s="303"/>
      <c r="H86" s="303"/>
      <c r="I86" s="304"/>
      <c r="J86" s="290"/>
      <c r="K86" s="290"/>
      <c r="L86" s="290"/>
      <c r="M86" s="290"/>
      <c r="N86" s="291"/>
      <c r="O86" s="291"/>
      <c r="P86" s="291"/>
      <c r="Q86" s="291"/>
    </row>
    <row r="87" spans="3:17" ht="20.100000000000001" customHeight="1">
      <c r="C87" s="290"/>
      <c r="D87" s="290"/>
      <c r="E87" s="290"/>
      <c r="F87" s="302"/>
      <c r="G87" s="303"/>
      <c r="H87" s="303"/>
      <c r="I87" s="304"/>
      <c r="J87" s="290"/>
      <c r="K87" s="290"/>
      <c r="L87" s="290"/>
      <c r="M87" s="290"/>
      <c r="N87" s="291"/>
      <c r="O87" s="291"/>
      <c r="P87" s="291"/>
      <c r="Q87" s="291"/>
    </row>
    <row r="88" spans="3:17" ht="20.100000000000001" customHeight="1">
      <c r="C88" s="290"/>
      <c r="D88" s="290"/>
      <c r="E88" s="290"/>
      <c r="F88" s="302"/>
      <c r="G88" s="303"/>
      <c r="H88" s="303"/>
      <c r="I88" s="304"/>
      <c r="J88" s="290"/>
      <c r="K88" s="290"/>
      <c r="L88" s="290"/>
      <c r="M88" s="290"/>
      <c r="N88" s="291"/>
      <c r="O88" s="291"/>
      <c r="P88" s="291"/>
      <c r="Q88" s="291"/>
    </row>
    <row r="89" spans="3:17" ht="20.100000000000001" customHeight="1">
      <c r="C89" s="290"/>
      <c r="D89" s="290"/>
      <c r="E89" s="290"/>
      <c r="F89" s="302"/>
      <c r="G89" s="303"/>
      <c r="H89" s="303"/>
      <c r="I89" s="304"/>
      <c r="J89" s="290"/>
      <c r="K89" s="290"/>
      <c r="L89" s="290"/>
      <c r="M89" s="290"/>
      <c r="N89" s="291"/>
      <c r="O89" s="291"/>
      <c r="P89" s="291"/>
      <c r="Q89" s="291"/>
    </row>
    <row r="90" spans="3:17" ht="20.100000000000001" customHeight="1">
      <c r="C90" s="290"/>
      <c r="D90" s="290"/>
      <c r="E90" s="290"/>
      <c r="F90" s="302"/>
      <c r="G90" s="303"/>
      <c r="H90" s="303"/>
      <c r="I90" s="304"/>
      <c r="J90" s="290"/>
      <c r="K90" s="290"/>
      <c r="L90" s="290"/>
      <c r="M90" s="290"/>
      <c r="N90" s="291"/>
      <c r="O90" s="291"/>
      <c r="P90" s="291"/>
      <c r="Q90" s="291"/>
    </row>
    <row r="91" spans="3:17" ht="20.100000000000001" customHeight="1">
      <c r="C91" s="290"/>
      <c r="D91" s="290"/>
      <c r="E91" s="290"/>
      <c r="F91" s="290"/>
      <c r="G91" s="290"/>
      <c r="H91" s="290"/>
      <c r="I91" s="290"/>
      <c r="J91" s="290"/>
      <c r="K91" s="290"/>
      <c r="L91" s="290"/>
      <c r="M91" s="290"/>
      <c r="N91" s="291"/>
      <c r="O91" s="291"/>
      <c r="P91" s="291"/>
      <c r="Q91" s="291"/>
    </row>
    <row r="92" spans="3:17" ht="20.100000000000001" customHeight="1">
      <c r="C92" s="290"/>
      <c r="D92" s="290"/>
      <c r="E92" s="290"/>
      <c r="F92" s="290"/>
      <c r="G92" s="290"/>
      <c r="H92" s="290"/>
      <c r="I92" s="290"/>
      <c r="J92" s="290"/>
      <c r="K92" s="290"/>
      <c r="L92" s="290"/>
      <c r="M92" s="290"/>
      <c r="N92" s="291"/>
      <c r="O92" s="291"/>
      <c r="P92" s="291"/>
      <c r="Q92" s="291"/>
    </row>
    <row r="93" spans="3:17" ht="20.100000000000001" customHeight="1">
      <c r="C93" s="290"/>
      <c r="D93" s="290"/>
      <c r="E93" s="290"/>
      <c r="F93" s="290"/>
      <c r="G93" s="290"/>
      <c r="H93" s="290"/>
      <c r="I93" s="290"/>
      <c r="J93" s="290"/>
      <c r="K93" s="290"/>
      <c r="L93" s="290"/>
      <c r="M93" s="290"/>
      <c r="N93" s="291"/>
      <c r="O93" s="291"/>
      <c r="P93" s="291"/>
      <c r="Q93" s="291"/>
    </row>
    <row r="94" spans="3:17" ht="20.100000000000001" customHeight="1">
      <c r="C94" s="290"/>
      <c r="D94" s="290"/>
      <c r="E94" s="290"/>
      <c r="F94" s="290"/>
      <c r="G94" s="290"/>
      <c r="H94" s="290"/>
      <c r="I94" s="290"/>
      <c r="J94" s="290"/>
      <c r="K94" s="290"/>
      <c r="L94" s="290"/>
      <c r="M94" s="290"/>
      <c r="N94" s="291"/>
      <c r="O94" s="291"/>
      <c r="P94" s="291"/>
      <c r="Q94" s="291"/>
    </row>
    <row r="95" spans="3:17" ht="20.100000000000001" customHeight="1">
      <c r="C95" s="290"/>
      <c r="D95" s="290"/>
      <c r="E95" s="290"/>
      <c r="F95" s="290"/>
      <c r="G95" s="290"/>
      <c r="H95" s="290"/>
      <c r="I95" s="290"/>
      <c r="J95" s="290"/>
      <c r="K95" s="290"/>
      <c r="L95" s="290"/>
      <c r="M95" s="290"/>
      <c r="N95" s="291"/>
      <c r="O95" s="291"/>
      <c r="P95" s="291"/>
      <c r="Q95" s="291"/>
    </row>
    <row r="96" spans="3:17" ht="20.100000000000001" customHeight="1">
      <c r="C96" s="290"/>
      <c r="D96" s="290"/>
      <c r="E96" s="290"/>
      <c r="F96" s="290"/>
      <c r="G96" s="290"/>
      <c r="H96" s="290"/>
      <c r="I96" s="290"/>
      <c r="J96" s="290"/>
      <c r="K96" s="290"/>
      <c r="L96" s="290"/>
      <c r="M96" s="290"/>
      <c r="N96" s="291"/>
      <c r="O96" s="291"/>
      <c r="P96" s="291"/>
      <c r="Q96" s="291"/>
    </row>
    <row r="97" spans="3:17" ht="20.100000000000001" customHeight="1">
      <c r="C97" s="302"/>
      <c r="D97" s="303"/>
      <c r="E97" s="304"/>
      <c r="F97" s="302"/>
      <c r="G97" s="303"/>
      <c r="H97" s="303"/>
      <c r="I97" s="304"/>
      <c r="J97" s="302"/>
      <c r="K97" s="304"/>
      <c r="L97" s="302"/>
      <c r="M97" s="304"/>
      <c r="N97" s="296"/>
      <c r="O97" s="297"/>
      <c r="P97" s="297"/>
      <c r="Q97" s="298"/>
    </row>
    <row r="98" spans="3:17" ht="20.100000000000001" customHeight="1">
      <c r="C98" s="302"/>
      <c r="D98" s="303"/>
      <c r="E98" s="304"/>
      <c r="F98" s="302"/>
      <c r="G98" s="303"/>
      <c r="H98" s="303"/>
      <c r="I98" s="304"/>
      <c r="J98" s="302"/>
      <c r="K98" s="304"/>
      <c r="L98" s="302"/>
      <c r="M98" s="304"/>
      <c r="N98" s="296"/>
      <c r="O98" s="297"/>
      <c r="P98" s="297"/>
      <c r="Q98" s="298"/>
    </row>
    <row r="99" spans="3:17" ht="20.100000000000001" customHeight="1">
      <c r="C99" s="149"/>
      <c r="D99" s="149"/>
      <c r="E99" s="149"/>
      <c r="F99" s="32"/>
      <c r="G99" s="32"/>
      <c r="H99" s="32"/>
      <c r="I99" s="32"/>
      <c r="J99" s="32"/>
      <c r="K99" s="32"/>
      <c r="L99" s="32"/>
      <c r="M99" s="32"/>
      <c r="N99" s="32"/>
      <c r="O99" s="32"/>
      <c r="P99" s="32"/>
      <c r="Q99" s="32"/>
    </row>
    <row r="100" spans="3:17" ht="20.100000000000001" customHeight="1">
      <c r="C100" s="425"/>
      <c r="D100" s="425"/>
      <c r="E100" s="425"/>
      <c r="F100" s="305"/>
      <c r="G100" s="305"/>
      <c r="H100" s="305"/>
      <c r="I100" s="305"/>
      <c r="J100" s="305"/>
      <c r="K100" s="305"/>
      <c r="L100" s="305"/>
      <c r="M100" s="305"/>
      <c r="N100" s="305"/>
      <c r="O100" s="305"/>
      <c r="P100" s="305"/>
      <c r="Q100" s="305"/>
    </row>
    <row r="101" spans="3:17" ht="20.100000000000001" customHeight="1">
      <c r="C101" s="426" t="s">
        <v>184</v>
      </c>
      <c r="D101" s="426"/>
      <c r="E101" s="426"/>
      <c r="F101" s="427"/>
      <c r="G101" s="427"/>
      <c r="H101" s="427"/>
      <c r="I101" s="427"/>
      <c r="J101" s="305"/>
      <c r="K101" s="305"/>
      <c r="L101" s="305"/>
      <c r="M101" s="305"/>
      <c r="N101" s="305"/>
      <c r="O101" s="305"/>
      <c r="P101" s="305"/>
      <c r="Q101" s="305"/>
    </row>
    <row r="102" spans="3:17" ht="14.25" customHeight="1">
      <c r="C102" s="291" t="s">
        <v>179</v>
      </c>
      <c r="D102" s="291"/>
      <c r="E102" s="291"/>
      <c r="F102" s="296" t="s">
        <v>188</v>
      </c>
      <c r="G102" s="297"/>
      <c r="H102" s="297"/>
      <c r="I102" s="297"/>
      <c r="J102" s="297"/>
      <c r="K102" s="297"/>
      <c r="L102" s="297"/>
      <c r="M102" s="298"/>
    </row>
    <row r="103" spans="3:17" ht="20.100000000000001" customHeight="1">
      <c r="C103" s="290"/>
      <c r="D103" s="290"/>
      <c r="E103" s="290"/>
      <c r="F103" s="302"/>
      <c r="G103" s="303"/>
      <c r="H103" s="303"/>
      <c r="I103" s="303"/>
      <c r="J103" s="303"/>
      <c r="K103" s="303"/>
      <c r="L103" s="303"/>
      <c r="M103" s="304"/>
    </row>
    <row r="104" spans="3:17" ht="20.100000000000001" customHeight="1">
      <c r="C104" s="290"/>
      <c r="D104" s="290"/>
      <c r="E104" s="290"/>
      <c r="F104" s="302"/>
      <c r="G104" s="303"/>
      <c r="H104" s="303"/>
      <c r="I104" s="303"/>
      <c r="J104" s="303"/>
      <c r="K104" s="303"/>
      <c r="L104" s="303"/>
      <c r="M104" s="304"/>
    </row>
    <row r="105" spans="3:17" ht="20.100000000000001" customHeight="1">
      <c r="C105" s="290"/>
      <c r="D105" s="290"/>
      <c r="E105" s="290"/>
      <c r="F105" s="302"/>
      <c r="G105" s="303"/>
      <c r="H105" s="303"/>
      <c r="I105" s="303"/>
      <c r="J105" s="303"/>
      <c r="K105" s="303"/>
      <c r="L105" s="303"/>
      <c r="M105" s="304"/>
    </row>
    <row r="106" spans="3:17" ht="20.100000000000001" customHeight="1">
      <c r="C106" s="290"/>
      <c r="D106" s="290"/>
      <c r="E106" s="290"/>
      <c r="F106" s="302"/>
      <c r="G106" s="303"/>
      <c r="H106" s="303"/>
      <c r="I106" s="303"/>
      <c r="J106" s="303"/>
      <c r="K106" s="303"/>
      <c r="L106" s="303"/>
      <c r="M106" s="304"/>
    </row>
    <row r="107" spans="3:17" ht="20.100000000000001" customHeight="1">
      <c r="C107" s="290"/>
      <c r="D107" s="290"/>
      <c r="E107" s="290"/>
      <c r="F107" s="302"/>
      <c r="G107" s="303"/>
      <c r="H107" s="303"/>
      <c r="I107" s="303"/>
      <c r="J107" s="303"/>
      <c r="K107" s="303"/>
      <c r="L107" s="303"/>
      <c r="M107" s="304"/>
    </row>
    <row r="109" spans="3:17" ht="20.100000000000001" customHeight="1">
      <c r="C109" s="426" t="s">
        <v>1</v>
      </c>
      <c r="D109" s="426"/>
      <c r="E109" s="426"/>
    </row>
    <row r="110" spans="3:17" ht="14.25" customHeight="1">
      <c r="C110" s="291" t="s">
        <v>179</v>
      </c>
      <c r="D110" s="291"/>
      <c r="E110" s="291"/>
      <c r="F110" s="291" t="s">
        <v>185</v>
      </c>
      <c r="G110" s="291"/>
      <c r="H110" s="291"/>
      <c r="I110" s="291"/>
      <c r="J110" s="291"/>
      <c r="K110" s="291"/>
      <c r="L110" s="291"/>
      <c r="M110" s="291"/>
    </row>
    <row r="111" spans="3:17" ht="20.100000000000001" customHeight="1">
      <c r="C111" s="290"/>
      <c r="D111" s="290"/>
      <c r="E111" s="290"/>
      <c r="F111" s="290"/>
      <c r="G111" s="290"/>
      <c r="H111" s="290"/>
      <c r="I111" s="290"/>
      <c r="J111" s="290"/>
      <c r="K111" s="290"/>
      <c r="L111" s="290"/>
      <c r="M111" s="290"/>
    </row>
    <row r="112" spans="3:17" ht="20.100000000000001" customHeight="1">
      <c r="C112" s="290"/>
      <c r="D112" s="290"/>
      <c r="E112" s="290"/>
      <c r="F112" s="290"/>
      <c r="G112" s="290"/>
      <c r="H112" s="290"/>
      <c r="I112" s="290"/>
      <c r="J112" s="290"/>
      <c r="K112" s="290"/>
      <c r="L112" s="290"/>
      <c r="M112" s="290"/>
    </row>
    <row r="113" spans="3:14" ht="20.100000000000001" customHeight="1">
      <c r="C113" s="290"/>
      <c r="D113" s="290"/>
      <c r="E113" s="290"/>
      <c r="F113" s="290"/>
      <c r="G113" s="290"/>
      <c r="H113" s="290"/>
      <c r="I113" s="290"/>
      <c r="J113" s="290"/>
      <c r="K113" s="290"/>
      <c r="L113" s="290"/>
      <c r="M113" s="290"/>
    </row>
    <row r="114" spans="3:14" ht="20.100000000000001" customHeight="1">
      <c r="C114" s="290"/>
      <c r="D114" s="290"/>
      <c r="E114" s="290"/>
      <c r="F114" s="290"/>
      <c r="G114" s="290"/>
      <c r="H114" s="290"/>
      <c r="I114" s="290"/>
      <c r="J114" s="290"/>
      <c r="K114" s="290"/>
      <c r="L114" s="290"/>
      <c r="M114" s="290"/>
    </row>
    <row r="115" spans="3:14" ht="20.100000000000001" customHeight="1">
      <c r="C115" s="290"/>
      <c r="D115" s="290"/>
      <c r="E115" s="290"/>
      <c r="F115" s="290"/>
      <c r="G115" s="290"/>
      <c r="H115" s="290"/>
      <c r="I115" s="290"/>
      <c r="J115" s="290"/>
      <c r="K115" s="290"/>
      <c r="L115" s="290"/>
      <c r="M115" s="290"/>
    </row>
    <row r="116" spans="3:14" ht="20.100000000000001" customHeight="1">
      <c r="C116" s="290"/>
      <c r="D116" s="290"/>
      <c r="E116" s="290"/>
      <c r="F116" s="290"/>
      <c r="G116" s="290"/>
      <c r="H116" s="290"/>
      <c r="I116" s="290"/>
      <c r="J116" s="290"/>
      <c r="K116" s="290"/>
      <c r="L116" s="290"/>
      <c r="M116" s="290"/>
    </row>
    <row r="117" spans="3:14" ht="20.100000000000001" customHeight="1">
      <c r="C117" s="290"/>
      <c r="D117" s="290"/>
      <c r="E117" s="290"/>
      <c r="F117" s="290"/>
      <c r="G117" s="290"/>
      <c r="H117" s="290"/>
      <c r="I117" s="290"/>
      <c r="J117" s="290"/>
      <c r="K117" s="290"/>
      <c r="L117" s="290"/>
      <c r="M117" s="290"/>
    </row>
    <row r="118" spans="3:14" ht="20.100000000000001" customHeight="1">
      <c r="C118" s="164"/>
      <c r="D118" s="164"/>
      <c r="E118" s="164"/>
      <c r="F118" s="165"/>
      <c r="G118" s="165"/>
      <c r="H118" s="165"/>
      <c r="I118" s="165"/>
      <c r="J118" s="165"/>
      <c r="K118" s="165"/>
      <c r="L118" s="165"/>
      <c r="M118" s="165"/>
      <c r="N118" s="166"/>
    </row>
    <row r="119" spans="3:14" ht="20.100000000000001" customHeight="1">
      <c r="C119" s="428"/>
      <c r="D119" s="428"/>
      <c r="E119" s="428"/>
      <c r="F119" s="308"/>
      <c r="G119" s="308"/>
      <c r="H119" s="308"/>
      <c r="I119" s="308"/>
      <c r="J119" s="308"/>
      <c r="K119" s="308"/>
      <c r="L119" s="308"/>
      <c r="M119" s="308"/>
      <c r="N119" s="166"/>
    </row>
    <row r="120" spans="3:14" ht="20.100000000000001" customHeight="1">
      <c r="C120" s="167" t="s">
        <v>213</v>
      </c>
      <c r="D120" s="167"/>
      <c r="E120" s="149"/>
      <c r="F120" s="32"/>
      <c r="G120" s="32"/>
      <c r="H120" s="32"/>
      <c r="I120" s="32"/>
      <c r="J120" s="32"/>
      <c r="K120" s="32"/>
      <c r="L120" s="32"/>
      <c r="M120" s="32"/>
    </row>
    <row r="121" spans="3:14" ht="19.5" customHeight="1">
      <c r="C121" s="291" t="s">
        <v>215</v>
      </c>
      <c r="D121" s="291"/>
      <c r="E121" s="291"/>
      <c r="F121" s="291" t="s">
        <v>214</v>
      </c>
      <c r="G121" s="291"/>
      <c r="H121" s="291"/>
      <c r="I121" s="291"/>
      <c r="J121" s="291"/>
      <c r="K121" s="32"/>
      <c r="L121" s="32"/>
      <c r="M121" s="32"/>
    </row>
    <row r="122" spans="3:14" ht="20.100000000000001" customHeight="1">
      <c r="C122" s="290"/>
      <c r="D122" s="290"/>
      <c r="E122" s="290"/>
      <c r="F122" s="302"/>
      <c r="G122" s="303"/>
      <c r="H122" s="303"/>
      <c r="I122" s="303"/>
      <c r="J122" s="304"/>
      <c r="K122" s="32"/>
      <c r="L122" s="32"/>
      <c r="M122" s="32"/>
    </row>
    <row r="123" spans="3:14" ht="20.100000000000001" customHeight="1">
      <c r="C123" s="290"/>
      <c r="D123" s="290"/>
      <c r="E123" s="290"/>
      <c r="F123" s="302"/>
      <c r="G123" s="303"/>
      <c r="H123" s="303"/>
      <c r="I123" s="303"/>
      <c r="J123" s="304"/>
      <c r="K123" s="32"/>
      <c r="L123" s="32"/>
      <c r="M123" s="32"/>
    </row>
    <row r="124" spans="3:14" ht="20.100000000000001" customHeight="1">
      <c r="C124" s="290"/>
      <c r="D124" s="290"/>
      <c r="E124" s="290"/>
      <c r="F124" s="302"/>
      <c r="G124" s="303"/>
      <c r="H124" s="303"/>
      <c r="I124" s="303"/>
      <c r="J124" s="304"/>
      <c r="K124" s="32"/>
      <c r="L124" s="32"/>
      <c r="M124" s="32"/>
    </row>
    <row r="125" spans="3:14" ht="20.100000000000001" customHeight="1">
      <c r="C125" s="149"/>
      <c r="D125" s="149"/>
      <c r="E125" s="149"/>
      <c r="F125" s="32"/>
      <c r="G125" s="32"/>
      <c r="H125" s="32"/>
      <c r="I125" s="32"/>
      <c r="J125" s="32"/>
      <c r="K125" s="32"/>
      <c r="L125" s="32"/>
      <c r="M125" s="32"/>
    </row>
    <row r="126" spans="3:14" ht="20.100000000000001" customHeight="1">
      <c r="C126" s="429" t="s">
        <v>189</v>
      </c>
      <c r="D126" s="429"/>
      <c r="E126" s="429"/>
    </row>
    <row r="127" spans="3:14" ht="20.100000000000001" customHeight="1">
      <c r="C127" s="291" t="s">
        <v>186</v>
      </c>
      <c r="D127" s="291"/>
      <c r="E127" s="291"/>
      <c r="F127" s="291" t="s">
        <v>187</v>
      </c>
      <c r="G127" s="291"/>
      <c r="H127" s="291"/>
      <c r="I127" s="291"/>
      <c r="J127" s="291"/>
      <c r="K127" s="291"/>
      <c r="L127" s="291"/>
      <c r="M127" s="291"/>
    </row>
    <row r="128" spans="3:14" ht="20.100000000000001" customHeight="1">
      <c r="C128" s="290"/>
      <c r="D128" s="290"/>
      <c r="E128" s="290"/>
      <c r="F128" s="290"/>
      <c r="G128" s="290"/>
      <c r="H128" s="290"/>
      <c r="I128" s="290"/>
      <c r="J128" s="290"/>
      <c r="K128" s="290"/>
      <c r="L128" s="290"/>
      <c r="M128" s="290"/>
    </row>
    <row r="129" spans="3:13" ht="20.100000000000001" customHeight="1">
      <c r="C129" s="290"/>
      <c r="D129" s="290"/>
      <c r="E129" s="290"/>
      <c r="F129" s="290"/>
      <c r="G129" s="290"/>
      <c r="H129" s="290"/>
      <c r="I129" s="290"/>
      <c r="J129" s="290"/>
      <c r="K129" s="290"/>
      <c r="L129" s="290"/>
      <c r="M129" s="290"/>
    </row>
    <row r="130" spans="3:13" ht="20.100000000000001" customHeight="1">
      <c r="C130" s="290"/>
      <c r="D130" s="290"/>
      <c r="E130" s="290"/>
      <c r="F130" s="290"/>
      <c r="G130" s="290"/>
      <c r="H130" s="290"/>
      <c r="I130" s="290"/>
      <c r="J130" s="290"/>
      <c r="K130" s="290"/>
      <c r="L130" s="290"/>
      <c r="M130" s="290"/>
    </row>
    <row r="131" spans="3:13" ht="20.100000000000001" customHeight="1">
      <c r="C131" s="168"/>
      <c r="D131" s="168"/>
      <c r="E131" s="45"/>
    </row>
    <row r="132" spans="3:13" ht="20.100000000000001" customHeight="1">
      <c r="C132" s="426" t="s">
        <v>190</v>
      </c>
      <c r="D132" s="426"/>
      <c r="E132" s="426"/>
      <c r="F132" s="426"/>
    </row>
    <row r="133" spans="3:13" ht="20.100000000000001" customHeight="1">
      <c r="C133" s="291" t="s">
        <v>186</v>
      </c>
      <c r="D133" s="291"/>
      <c r="E133" s="291"/>
      <c r="F133" s="291" t="s">
        <v>187</v>
      </c>
      <c r="G133" s="291"/>
      <c r="H133" s="291"/>
      <c r="I133" s="291"/>
      <c r="J133" s="307"/>
      <c r="K133" s="308"/>
      <c r="L133" s="308"/>
      <c r="M133" s="308"/>
    </row>
    <row r="134" spans="3:13" ht="20.100000000000001" customHeight="1">
      <c r="C134" s="290"/>
      <c r="D134" s="290"/>
      <c r="E134" s="290"/>
      <c r="F134" s="290"/>
      <c r="G134" s="290"/>
      <c r="H134" s="290"/>
      <c r="I134" s="290"/>
      <c r="J134" s="307"/>
      <c r="K134" s="308"/>
      <c r="L134" s="308"/>
      <c r="M134" s="308"/>
    </row>
    <row r="135" spans="3:13" ht="20.100000000000001" customHeight="1">
      <c r="C135" s="290"/>
      <c r="D135" s="290"/>
      <c r="E135" s="290"/>
      <c r="F135" s="290"/>
      <c r="G135" s="290"/>
      <c r="H135" s="290"/>
      <c r="I135" s="290"/>
    </row>
    <row r="136" spans="3:13" ht="20.100000000000001" customHeight="1">
      <c r="C136" s="290"/>
      <c r="D136" s="290"/>
      <c r="E136" s="290"/>
      <c r="F136" s="290"/>
      <c r="G136" s="290"/>
      <c r="H136" s="290"/>
      <c r="I136" s="290"/>
    </row>
  </sheetData>
  <sheetProtection sheet="1" insertRows="0" deleteRows="0" selectLockedCells="1"/>
  <mergeCells count="349">
    <mergeCell ref="C83:E83"/>
    <mergeCell ref="C84:E84"/>
    <mergeCell ref="C85:E85"/>
    <mergeCell ref="C86:E86"/>
    <mergeCell ref="C87:E87"/>
    <mergeCell ref="C88:E88"/>
    <mergeCell ref="C89:E89"/>
    <mergeCell ref="C90:E90"/>
    <mergeCell ref="C134:E134"/>
    <mergeCell ref="C126:E126"/>
    <mergeCell ref="C127:E127"/>
    <mergeCell ref="C117:E117"/>
    <mergeCell ref="C111:E111"/>
    <mergeCell ref="C103:E103"/>
    <mergeCell ref="C98:E98"/>
    <mergeCell ref="C92:E92"/>
    <mergeCell ref="F134:I134"/>
    <mergeCell ref="J134:M134"/>
    <mergeCell ref="C135:E135"/>
    <mergeCell ref="F135:I135"/>
    <mergeCell ref="C136:E136"/>
    <mergeCell ref="F136:I136"/>
    <mergeCell ref="C130:E130"/>
    <mergeCell ref="F130:M130"/>
    <mergeCell ref="C132:F132"/>
    <mergeCell ref="C133:E133"/>
    <mergeCell ref="F133:I133"/>
    <mergeCell ref="J133:M133"/>
    <mergeCell ref="F127:M127"/>
    <mergeCell ref="C128:E128"/>
    <mergeCell ref="F128:M128"/>
    <mergeCell ref="C129:E129"/>
    <mergeCell ref="F129:M129"/>
    <mergeCell ref="C122:E122"/>
    <mergeCell ref="F122:J122"/>
    <mergeCell ref="C123:E123"/>
    <mergeCell ref="F123:J123"/>
    <mergeCell ref="C124:E124"/>
    <mergeCell ref="F124:J124"/>
    <mergeCell ref="F117:M117"/>
    <mergeCell ref="C119:E119"/>
    <mergeCell ref="F119:M119"/>
    <mergeCell ref="C121:E121"/>
    <mergeCell ref="F121:J121"/>
    <mergeCell ref="C114:E114"/>
    <mergeCell ref="F114:M114"/>
    <mergeCell ref="C115:E115"/>
    <mergeCell ref="F115:M115"/>
    <mergeCell ref="C116:E116"/>
    <mergeCell ref="F116:M116"/>
    <mergeCell ref="F111:M111"/>
    <mergeCell ref="C112:E112"/>
    <mergeCell ref="F112:M112"/>
    <mergeCell ref="C113:E113"/>
    <mergeCell ref="F113:M113"/>
    <mergeCell ref="C106:E106"/>
    <mergeCell ref="F106:M106"/>
    <mergeCell ref="C107:E107"/>
    <mergeCell ref="F107:M107"/>
    <mergeCell ref="C109:E109"/>
    <mergeCell ref="C110:E110"/>
    <mergeCell ref="F110:M110"/>
    <mergeCell ref="F103:M103"/>
    <mergeCell ref="C104:E104"/>
    <mergeCell ref="F104:M104"/>
    <mergeCell ref="C105:E105"/>
    <mergeCell ref="F105:M105"/>
    <mergeCell ref="C101:I101"/>
    <mergeCell ref="J101:K101"/>
    <mergeCell ref="L101:M101"/>
    <mergeCell ref="N101:Q101"/>
    <mergeCell ref="C102:E102"/>
    <mergeCell ref="F102:M102"/>
    <mergeCell ref="F98:I98"/>
    <mergeCell ref="J98:K98"/>
    <mergeCell ref="L98:M98"/>
    <mergeCell ref="N98:Q98"/>
    <mergeCell ref="C100:E100"/>
    <mergeCell ref="F100:I100"/>
    <mergeCell ref="J100:K100"/>
    <mergeCell ref="L100:M100"/>
    <mergeCell ref="N100:Q100"/>
    <mergeCell ref="F92:I92"/>
    <mergeCell ref="J92:K92"/>
    <mergeCell ref="L92:M92"/>
    <mergeCell ref="N92:Q92"/>
    <mergeCell ref="C93:E93"/>
    <mergeCell ref="F93:I93"/>
    <mergeCell ref="J93:K93"/>
    <mergeCell ref="C97:E97"/>
    <mergeCell ref="F97:I97"/>
    <mergeCell ref="J97:K97"/>
    <mergeCell ref="L97:M97"/>
    <mergeCell ref="N97:Q97"/>
    <mergeCell ref="C95:E95"/>
    <mergeCell ref="F95:I95"/>
    <mergeCell ref="J95:K95"/>
    <mergeCell ref="L95:M95"/>
    <mergeCell ref="N95:Q95"/>
    <mergeCell ref="C96:E96"/>
    <mergeCell ref="F96:I96"/>
    <mergeCell ref="J96:K96"/>
    <mergeCell ref="L96:M96"/>
    <mergeCell ref="N96:Q96"/>
    <mergeCell ref="C94:E94"/>
    <mergeCell ref="F94:I94"/>
    <mergeCell ref="J94:K94"/>
    <mergeCell ref="L94:M94"/>
    <mergeCell ref="N94:Q94"/>
    <mergeCell ref="C82:E82"/>
    <mergeCell ref="F82:I82"/>
    <mergeCell ref="J82:K82"/>
    <mergeCell ref="L82:M82"/>
    <mergeCell ref="N82:Q82"/>
    <mergeCell ref="F83:I83"/>
    <mergeCell ref="J83:K83"/>
    <mergeCell ref="L83:M83"/>
    <mergeCell ref="N83:Q83"/>
    <mergeCell ref="F84:I84"/>
    <mergeCell ref="J84:K84"/>
    <mergeCell ref="L84:M84"/>
    <mergeCell ref="N84:Q84"/>
    <mergeCell ref="F85:I85"/>
    <mergeCell ref="J85:K85"/>
    <mergeCell ref="N90:Q90"/>
    <mergeCell ref="C91:E91"/>
    <mergeCell ref="J86:K86"/>
    <mergeCell ref="L93:M93"/>
    <mergeCell ref="N93:Q93"/>
    <mergeCell ref="F91:I91"/>
    <mergeCell ref="J91:K91"/>
    <mergeCell ref="L91:M91"/>
    <mergeCell ref="N91:Q91"/>
    <mergeCell ref="F90:I90"/>
    <mergeCell ref="J90:K90"/>
    <mergeCell ref="L90:M90"/>
    <mergeCell ref="C80:E80"/>
    <mergeCell ref="F80:I80"/>
    <mergeCell ref="J80:K80"/>
    <mergeCell ref="L80:M80"/>
    <mergeCell ref="N80:Q80"/>
    <mergeCell ref="C81:E81"/>
    <mergeCell ref="F81:I81"/>
    <mergeCell ref="J81:K81"/>
    <mergeCell ref="L81:M81"/>
    <mergeCell ref="N81:Q81"/>
    <mergeCell ref="L85:M85"/>
    <mergeCell ref="N85:Q85"/>
    <mergeCell ref="F86:I86"/>
    <mergeCell ref="F88:I88"/>
    <mergeCell ref="J88:K88"/>
    <mergeCell ref="L88:M88"/>
    <mergeCell ref="N88:Q88"/>
    <mergeCell ref="F89:I89"/>
    <mergeCell ref="J89:K89"/>
    <mergeCell ref="L89:M89"/>
    <mergeCell ref="N89:Q89"/>
    <mergeCell ref="L86:M86"/>
    <mergeCell ref="N86:Q86"/>
    <mergeCell ref="F87:I87"/>
    <mergeCell ref="J87:K87"/>
    <mergeCell ref="L87:M87"/>
    <mergeCell ref="N87:Q87"/>
    <mergeCell ref="C76:E76"/>
    <mergeCell ref="F76:G76"/>
    <mergeCell ref="H76:I76"/>
    <mergeCell ref="K76:L76"/>
    <mergeCell ref="M76:Q76"/>
    <mergeCell ref="C79:E79"/>
    <mergeCell ref="F79:I79"/>
    <mergeCell ref="J79:K79"/>
    <mergeCell ref="L79:M79"/>
    <mergeCell ref="N79:Q79"/>
    <mergeCell ref="C74:E74"/>
    <mergeCell ref="F74:G74"/>
    <mergeCell ref="H74:I74"/>
    <mergeCell ref="K74:L74"/>
    <mergeCell ref="M74:Q74"/>
    <mergeCell ref="C75:E75"/>
    <mergeCell ref="F75:G75"/>
    <mergeCell ref="H75:I75"/>
    <mergeCell ref="K75:L75"/>
    <mergeCell ref="M75:Q75"/>
    <mergeCell ref="C72:E73"/>
    <mergeCell ref="F72:J72"/>
    <mergeCell ref="K72:Q72"/>
    <mergeCell ref="F73:G73"/>
    <mergeCell ref="H73:I73"/>
    <mergeCell ref="K73:L73"/>
    <mergeCell ref="M73:Q73"/>
    <mergeCell ref="C63:E64"/>
    <mergeCell ref="F63:G63"/>
    <mergeCell ref="F64:G64"/>
    <mergeCell ref="C65:E67"/>
    <mergeCell ref="F65:G65"/>
    <mergeCell ref="H65:Q65"/>
    <mergeCell ref="F66:G66"/>
    <mergeCell ref="H66:Q66"/>
    <mergeCell ref="F67:G67"/>
    <mergeCell ref="H67:Q67"/>
    <mergeCell ref="C59:E59"/>
    <mergeCell ref="F59:G59"/>
    <mergeCell ref="M59:O59"/>
    <mergeCell ref="C60:E62"/>
    <mergeCell ref="F60:G60"/>
    <mergeCell ref="H60:Q60"/>
    <mergeCell ref="F61:G61"/>
    <mergeCell ref="H61:Q61"/>
    <mergeCell ref="F62:G62"/>
    <mergeCell ref="H62:Q62"/>
    <mergeCell ref="C57:E58"/>
    <mergeCell ref="F57:G58"/>
    <mergeCell ref="H57:I58"/>
    <mergeCell ref="N57:O58"/>
    <mergeCell ref="P57:Q58"/>
    <mergeCell ref="K58:M58"/>
    <mergeCell ref="C55:E55"/>
    <mergeCell ref="F55:G55"/>
    <mergeCell ref="C56:E56"/>
    <mergeCell ref="F56:G56"/>
    <mergeCell ref="N55:Q55"/>
    <mergeCell ref="N56:Q56"/>
    <mergeCell ref="C48:E49"/>
    <mergeCell ref="F48:G48"/>
    <mergeCell ref="F49:G49"/>
    <mergeCell ref="C50:E54"/>
    <mergeCell ref="F50:G50"/>
    <mergeCell ref="H50:Q50"/>
    <mergeCell ref="F51:G51"/>
    <mergeCell ref="H51:Q51"/>
    <mergeCell ref="F52:G54"/>
    <mergeCell ref="H52:J54"/>
    <mergeCell ref="F45:G45"/>
    <mergeCell ref="H45:Q45"/>
    <mergeCell ref="C46:E46"/>
    <mergeCell ref="F46:G46"/>
    <mergeCell ref="M46:O46"/>
    <mergeCell ref="C47:E47"/>
    <mergeCell ref="F47:G47"/>
    <mergeCell ref="M47:O47"/>
    <mergeCell ref="C41:E42"/>
    <mergeCell ref="F41:G41"/>
    <mergeCell ref="H41:Q41"/>
    <mergeCell ref="F42:G42"/>
    <mergeCell ref="H42:Q42"/>
    <mergeCell ref="C43:E45"/>
    <mergeCell ref="F43:G43"/>
    <mergeCell ref="H43:Q43"/>
    <mergeCell ref="F44:G44"/>
    <mergeCell ref="H44:Q44"/>
    <mergeCell ref="C33:R34"/>
    <mergeCell ref="C37:E37"/>
    <mergeCell ref="F37:Q37"/>
    <mergeCell ref="C38:E40"/>
    <mergeCell ref="F38:G38"/>
    <mergeCell ref="H38:Q38"/>
    <mergeCell ref="F39:G39"/>
    <mergeCell ref="H39:Q39"/>
    <mergeCell ref="F40:G40"/>
    <mergeCell ref="H40:Q40"/>
    <mergeCell ref="C28:E29"/>
    <mergeCell ref="F28:K29"/>
    <mergeCell ref="L28:M28"/>
    <mergeCell ref="N28:P28"/>
    <mergeCell ref="C31:E31"/>
    <mergeCell ref="F31:K31"/>
    <mergeCell ref="L31:P31"/>
    <mergeCell ref="Q31:R31"/>
    <mergeCell ref="C32:E32"/>
    <mergeCell ref="F32:K32"/>
    <mergeCell ref="L32:P32"/>
    <mergeCell ref="Q32:R32"/>
    <mergeCell ref="Q28:R29"/>
    <mergeCell ref="L29:M29"/>
    <mergeCell ref="N29:P29"/>
    <mergeCell ref="C30:E30"/>
    <mergeCell ref="F30:K30"/>
    <mergeCell ref="L30:P30"/>
    <mergeCell ref="Q30:R30"/>
    <mergeCell ref="C24:E24"/>
    <mergeCell ref="F24:K24"/>
    <mergeCell ref="L24:M24"/>
    <mergeCell ref="N24:P24"/>
    <mergeCell ref="Q24:R24"/>
    <mergeCell ref="C25:E27"/>
    <mergeCell ref="F25:K25"/>
    <mergeCell ref="L25:P25"/>
    <mergeCell ref="Q25:R27"/>
    <mergeCell ref="F26:K26"/>
    <mergeCell ref="L26:M26"/>
    <mergeCell ref="N26:P26"/>
    <mergeCell ref="F27:K27"/>
    <mergeCell ref="L27:M27"/>
    <mergeCell ref="N27:P27"/>
    <mergeCell ref="C20:E20"/>
    <mergeCell ref="N20:O20"/>
    <mergeCell ref="P20:Q20"/>
    <mergeCell ref="C23:E23"/>
    <mergeCell ref="F23:K23"/>
    <mergeCell ref="L23:P23"/>
    <mergeCell ref="Q23:R23"/>
    <mergeCell ref="C17:E18"/>
    <mergeCell ref="N17:O17"/>
    <mergeCell ref="P17:Q17"/>
    <mergeCell ref="N18:O18"/>
    <mergeCell ref="P18:Q18"/>
    <mergeCell ref="C19:E19"/>
    <mergeCell ref="N19:O19"/>
    <mergeCell ref="P19:Q19"/>
    <mergeCell ref="C15:E15"/>
    <mergeCell ref="N15:O15"/>
    <mergeCell ref="P15:Q15"/>
    <mergeCell ref="C16:E16"/>
    <mergeCell ref="N16:O16"/>
    <mergeCell ref="P16:Q16"/>
    <mergeCell ref="C13:E13"/>
    <mergeCell ref="N13:O13"/>
    <mergeCell ref="P13:Q13"/>
    <mergeCell ref="C14:E14"/>
    <mergeCell ref="N14:O14"/>
    <mergeCell ref="P14:Q14"/>
    <mergeCell ref="C11:E11"/>
    <mergeCell ref="N11:O11"/>
    <mergeCell ref="P11:Q11"/>
    <mergeCell ref="C12:E12"/>
    <mergeCell ref="N12:O12"/>
    <mergeCell ref="P12:Q12"/>
    <mergeCell ref="C9:E9"/>
    <mergeCell ref="N9:O9"/>
    <mergeCell ref="P9:Q9"/>
    <mergeCell ref="C10:E10"/>
    <mergeCell ref="N10:O10"/>
    <mergeCell ref="P10:Q10"/>
    <mergeCell ref="C7:E7"/>
    <mergeCell ref="N7:O7"/>
    <mergeCell ref="P7:Q7"/>
    <mergeCell ref="C8:E8"/>
    <mergeCell ref="N8:O8"/>
    <mergeCell ref="P8:Q8"/>
    <mergeCell ref="P3:Q3"/>
    <mergeCell ref="C4:E5"/>
    <mergeCell ref="N4:O5"/>
    <mergeCell ref="P4:Q5"/>
    <mergeCell ref="C6:E6"/>
    <mergeCell ref="N6:O6"/>
    <mergeCell ref="P6:Q6"/>
    <mergeCell ref="C3:E3"/>
    <mergeCell ref="F3:M3"/>
    <mergeCell ref="N3:O3"/>
  </mergeCells>
  <phoneticPr fontId="1"/>
  <dataValidations count="4">
    <dataValidation type="list" allowBlank="1" showInputMessage="1" showErrorMessage="1" sqref="L25:P25" xr:uid="{1EECCACF-7110-43E7-AADF-DAB3A966F355}">
      <formula1>"　,杉,その他"</formula1>
    </dataValidation>
    <dataValidation type="list" allowBlank="1" showInputMessage="1" showErrorMessage="1" sqref="L30:P32" xr:uid="{01015272-E98D-450D-9B7C-4B72B0F65D4E}">
      <formula1>"　,「くまもと型設計法」,その他"</formula1>
    </dataValidation>
    <dataValidation type="list" allowBlank="1" showInputMessage="1" showErrorMessage="1" sqref="J57:J58 N57 F57 N4 P4 Q11:Q22 G65:G68 K52:K54 L46:L47 L59 G51 F51:F52 F55:G56 F38:G50 M55:M56 F59:F68 G59:G62 N11:P21 N6:Q13" xr:uid="{0747EC3E-9A04-44CE-903F-DDEAE85B6E2D}">
      <formula1>"□,■"</formula1>
    </dataValidation>
    <dataValidation type="list" allowBlank="1" showInputMessage="1" showErrorMessage="1" sqref="N29:P29" xr:uid="{3E965EEE-2984-4BAF-85D6-ED0F26E47476}">
      <formula1>"　,有,無"</formula1>
    </dataValidation>
  </dataValidations>
  <pageMargins left="0.7" right="0.7" top="0.75" bottom="0.75" header="0.3" footer="0.3"/>
  <pageSetup paperSize="9" orientation="portrait" horizontalDpi="300" verticalDpi="300" r:id="rId1"/>
  <rowBreaks count="3" manualBreakCount="3">
    <brk id="35" max="16383" man="1"/>
    <brk id="68" max="16383" man="1"/>
    <brk id="100" max="16383" man="1"/>
  </rowBreaks>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53"/>
  <sheetViews>
    <sheetView workbookViewId="0">
      <selection activeCell="B1" sqref="B1:F2"/>
    </sheetView>
  </sheetViews>
  <sheetFormatPr defaultColWidth="9" defaultRowHeight="15.95" customHeight="1"/>
  <cols>
    <col min="1" max="1" width="2" style="15" customWidth="1"/>
    <col min="2" max="2" width="4" style="15" customWidth="1"/>
    <col min="3" max="3" width="9" style="15"/>
    <col min="4" max="4" width="9.75" style="15" customWidth="1"/>
    <col min="5" max="5" width="4.625" style="15" customWidth="1"/>
    <col min="6" max="6" width="11.625" style="15" bestFit="1" customWidth="1"/>
    <col min="7" max="7" width="9.625" style="15" customWidth="1"/>
    <col min="8" max="8" width="9.75" style="15" customWidth="1"/>
    <col min="9" max="9" width="4.625" style="15" customWidth="1"/>
    <col min="10" max="10" width="12.625" style="15" customWidth="1"/>
    <col min="11" max="11" width="9.625" style="15" customWidth="1"/>
    <col min="12" max="12" width="1.875" style="15" customWidth="1"/>
    <col min="13" max="16384" width="9" style="15"/>
  </cols>
  <sheetData>
    <row r="1" spans="2:11" ht="13.5">
      <c r="B1" s="434" t="s">
        <v>353</v>
      </c>
      <c r="C1" s="434"/>
      <c r="D1" s="434"/>
      <c r="E1" s="434"/>
      <c r="F1" s="434"/>
    </row>
    <row r="2" spans="2:11" ht="8.25" customHeight="1">
      <c r="B2" s="434"/>
      <c r="C2" s="434"/>
      <c r="D2" s="434"/>
      <c r="E2" s="434"/>
      <c r="F2" s="434"/>
      <c r="G2" s="129"/>
      <c r="H2" s="129"/>
      <c r="I2" s="129"/>
      <c r="J2" s="129"/>
      <c r="K2" s="129"/>
    </row>
    <row r="3" spans="2:11" ht="15.95" customHeight="1">
      <c r="B3" s="438" t="s">
        <v>338</v>
      </c>
      <c r="C3" s="438"/>
      <c r="D3" s="438"/>
      <c r="E3" s="438"/>
      <c r="F3" s="438"/>
      <c r="G3" s="438"/>
      <c r="H3" s="438"/>
      <c r="I3" s="438"/>
      <c r="J3" s="438"/>
      <c r="K3" s="438"/>
    </row>
    <row r="4" spans="2:11" ht="15.95" customHeight="1">
      <c r="B4" s="438"/>
      <c r="C4" s="438"/>
      <c r="D4" s="438"/>
      <c r="E4" s="438"/>
      <c r="F4" s="438"/>
      <c r="G4" s="438"/>
      <c r="H4" s="438"/>
      <c r="I4" s="438"/>
      <c r="J4" s="438"/>
      <c r="K4" s="438"/>
    </row>
    <row r="5" spans="2:11" ht="15.95" customHeight="1">
      <c r="B5" s="438"/>
      <c r="C5" s="438"/>
      <c r="D5" s="438"/>
      <c r="E5" s="438"/>
      <c r="F5" s="438"/>
      <c r="G5" s="438"/>
      <c r="H5" s="438"/>
      <c r="I5" s="438"/>
      <c r="J5" s="438"/>
      <c r="K5" s="438"/>
    </row>
    <row r="6" spans="2:11" ht="15.95" customHeight="1">
      <c r="B6" s="130" t="s">
        <v>294</v>
      </c>
      <c r="C6" s="130"/>
      <c r="D6" s="130"/>
      <c r="E6" s="130"/>
      <c r="F6" s="130"/>
      <c r="G6" s="129"/>
      <c r="H6" s="129"/>
      <c r="I6" s="129"/>
      <c r="J6" s="129"/>
      <c r="K6" s="129"/>
    </row>
    <row r="7" spans="2:11" ht="15.95" customHeight="1">
      <c r="B7" s="130"/>
      <c r="C7" s="130" t="s">
        <v>295</v>
      </c>
      <c r="D7" s="130"/>
      <c r="E7" s="130"/>
      <c r="F7" s="130"/>
      <c r="G7" s="129"/>
      <c r="H7" s="129"/>
      <c r="I7" s="129"/>
      <c r="J7" s="129"/>
      <c r="K7" s="129"/>
    </row>
    <row r="8" spans="2:11" ht="15.95" customHeight="1">
      <c r="C8" s="291"/>
      <c r="D8" s="431" t="s">
        <v>299</v>
      </c>
      <c r="E8" s="431"/>
      <c r="F8" s="431"/>
      <c r="G8" s="431"/>
      <c r="H8" s="291" t="s">
        <v>300</v>
      </c>
      <c r="I8" s="291"/>
      <c r="J8" s="291"/>
      <c r="K8" s="291"/>
    </row>
    <row r="9" spans="2:11" ht="15.95" customHeight="1">
      <c r="C9" s="291"/>
      <c r="D9" s="113" t="s">
        <v>323</v>
      </c>
      <c r="E9" s="131"/>
      <c r="F9" s="131" t="s">
        <v>322</v>
      </c>
      <c r="G9" s="131" t="s">
        <v>201</v>
      </c>
      <c r="H9" s="113" t="s">
        <v>323</v>
      </c>
      <c r="I9" s="113"/>
      <c r="J9" s="131" t="s">
        <v>322</v>
      </c>
      <c r="K9" s="131" t="s">
        <v>201</v>
      </c>
    </row>
    <row r="10" spans="2:11" ht="15.95" customHeight="1">
      <c r="C10" s="132" t="s">
        <v>336</v>
      </c>
      <c r="D10" s="133"/>
      <c r="E10" s="134" t="str">
        <f>IF(F10&gt;D10,"≦","&gt;")</f>
        <v>≦</v>
      </c>
      <c r="F10" s="132">
        <v>0.15</v>
      </c>
      <c r="G10" s="134" t="str">
        <f>IF(D10&lt;=F10,"OK","NG")</f>
        <v>OK</v>
      </c>
      <c r="H10" s="133"/>
      <c r="I10" s="134" t="str">
        <f>IF(J10&gt;H10,"≦","&gt;")</f>
        <v>≦</v>
      </c>
      <c r="J10" s="132">
        <v>0.15</v>
      </c>
      <c r="K10" s="134" t="str">
        <f>IF(H10&lt;=J10,"OK","NG")</f>
        <v>OK</v>
      </c>
    </row>
    <row r="11" spans="2:11" ht="15.95" customHeight="1">
      <c r="C11" s="132" t="s">
        <v>337</v>
      </c>
      <c r="D11" s="133"/>
      <c r="E11" s="134" t="str">
        <f>IF(F11&gt;D11,"≦","&gt;")</f>
        <v>≦</v>
      </c>
      <c r="F11" s="132">
        <v>0.15</v>
      </c>
      <c r="G11" s="134" t="str">
        <f>IF(D11&lt;=F11,"OK","NG")</f>
        <v>OK</v>
      </c>
      <c r="H11" s="133"/>
      <c r="I11" s="134" t="str">
        <f>IF(J11&gt;H11,"≦","&gt;")</f>
        <v>≦</v>
      </c>
      <c r="J11" s="132">
        <v>0.15</v>
      </c>
      <c r="K11" s="134" t="str">
        <f>IF(H11&lt;=J11,"OK","NG")</f>
        <v>OK</v>
      </c>
    </row>
    <row r="12" spans="2:11" ht="15.95" customHeight="1">
      <c r="C12" s="135" t="s">
        <v>296</v>
      </c>
      <c r="E12" s="135"/>
      <c r="F12" s="130"/>
      <c r="G12" s="129"/>
      <c r="H12" s="136"/>
      <c r="I12" s="137"/>
      <c r="J12" s="136"/>
      <c r="K12" s="137"/>
    </row>
    <row r="13" spans="2:11" ht="15.95" customHeight="1">
      <c r="C13" s="432"/>
      <c r="D13" s="431" t="s">
        <v>299</v>
      </c>
      <c r="E13" s="431"/>
      <c r="F13" s="431"/>
      <c r="G13" s="431"/>
      <c r="H13" s="291" t="s">
        <v>300</v>
      </c>
      <c r="I13" s="291"/>
      <c r="J13" s="291"/>
      <c r="K13" s="291"/>
    </row>
    <row r="14" spans="2:11" ht="15.95" customHeight="1">
      <c r="C14" s="433"/>
      <c r="D14" s="131" t="s">
        <v>322</v>
      </c>
      <c r="E14" s="131"/>
      <c r="F14" s="113" t="s">
        <v>323</v>
      </c>
      <c r="G14" s="131" t="s">
        <v>201</v>
      </c>
      <c r="H14" s="131" t="s">
        <v>322</v>
      </c>
      <c r="I14" s="131"/>
      <c r="J14" s="113" t="s">
        <v>323</v>
      </c>
      <c r="K14" s="131" t="s">
        <v>201</v>
      </c>
    </row>
    <row r="15" spans="2:11" ht="15.95" customHeight="1">
      <c r="C15" s="132" t="s">
        <v>336</v>
      </c>
      <c r="D15" s="132">
        <v>0.6</v>
      </c>
      <c r="E15" s="134" t="str">
        <f>IF(F15&gt;D15,"≦","&gt;")</f>
        <v>&gt;</v>
      </c>
      <c r="F15" s="133"/>
      <c r="G15" s="134" t="str">
        <f>IF(F15&gt;=D15,"OK","NG")</f>
        <v>NG</v>
      </c>
      <c r="H15" s="132">
        <v>0.6</v>
      </c>
      <c r="I15" s="134" t="str">
        <f>IF(J15&gt;H15,"≦","&gt;")</f>
        <v>&gt;</v>
      </c>
      <c r="J15" s="133"/>
      <c r="K15" s="134" t="str">
        <f>IF(J15&gt;=H15,"OK","NG")</f>
        <v>NG</v>
      </c>
    </row>
    <row r="16" spans="2:11" ht="15.95" customHeight="1">
      <c r="B16" s="130"/>
      <c r="C16" s="132" t="s">
        <v>337</v>
      </c>
      <c r="D16" s="132">
        <v>0.6</v>
      </c>
      <c r="E16" s="134" t="str">
        <f>IF(F16&gt;D16,"≦","&gt;")</f>
        <v>&gt;</v>
      </c>
      <c r="F16" s="133"/>
      <c r="G16" s="134" t="str">
        <f>IF(F16&gt;=D16,"OK","NG")</f>
        <v>NG</v>
      </c>
      <c r="H16" s="132">
        <v>0.6</v>
      </c>
      <c r="I16" s="134" t="str">
        <f>IF(J16&gt;H16,"≦","&gt;")</f>
        <v>&gt;</v>
      </c>
      <c r="J16" s="133"/>
      <c r="K16" s="134" t="str">
        <f>IF(J16&gt;=H16,"OK","NG")</f>
        <v>NG</v>
      </c>
    </row>
    <row r="17" spans="2:11" ht="9.75" customHeight="1">
      <c r="B17" s="130"/>
      <c r="C17" s="130"/>
      <c r="D17" s="136"/>
      <c r="E17" s="137"/>
      <c r="F17" s="136"/>
      <c r="G17" s="137"/>
      <c r="H17" s="129"/>
      <c r="I17" s="129"/>
      <c r="J17" s="129"/>
      <c r="K17" s="129"/>
    </row>
    <row r="18" spans="2:11" ht="15.95" customHeight="1">
      <c r="B18" s="129" t="s">
        <v>194</v>
      </c>
      <c r="C18" s="129"/>
      <c r="D18" s="129"/>
      <c r="E18" s="129"/>
      <c r="F18" s="129"/>
      <c r="G18" s="129"/>
      <c r="H18" s="129"/>
      <c r="I18" s="129"/>
      <c r="J18" s="129"/>
      <c r="K18" s="129"/>
    </row>
    <row r="19" spans="2:11" ht="15.95" customHeight="1">
      <c r="B19" s="129"/>
      <c r="C19" s="129" t="s">
        <v>195</v>
      </c>
      <c r="D19" s="129"/>
      <c r="E19" s="129"/>
      <c r="F19" s="129"/>
      <c r="G19" s="129"/>
      <c r="H19" s="129"/>
      <c r="I19" s="129"/>
      <c r="J19" s="129"/>
      <c r="K19" s="129"/>
    </row>
    <row r="20" spans="2:11" ht="15.95" customHeight="1">
      <c r="B20" s="129"/>
      <c r="C20" s="129" t="s">
        <v>608</v>
      </c>
      <c r="E20" s="129"/>
      <c r="F20" s="129"/>
      <c r="G20" s="129"/>
      <c r="H20" s="138" t="s">
        <v>611</v>
      </c>
      <c r="I20" s="439" t="s">
        <v>610</v>
      </c>
      <c r="J20" s="439"/>
      <c r="K20" s="129"/>
    </row>
    <row r="21" spans="2:11" ht="15.95" customHeight="1">
      <c r="B21" s="129"/>
      <c r="C21" s="129" t="s">
        <v>609</v>
      </c>
      <c r="E21" s="129"/>
      <c r="F21" s="129"/>
      <c r="G21" s="129"/>
      <c r="H21" s="139">
        <v>0.05</v>
      </c>
      <c r="I21" s="439" t="s">
        <v>610</v>
      </c>
      <c r="J21" s="439"/>
      <c r="K21" s="129"/>
    </row>
    <row r="22" spans="2:11" ht="8.25" customHeight="1"/>
    <row r="23" spans="2:11" ht="15.95" customHeight="1">
      <c r="K23" s="15" t="s">
        <v>226</v>
      </c>
    </row>
    <row r="24" spans="2:11" ht="15.95" customHeight="1">
      <c r="C24" s="431" t="s">
        <v>297</v>
      </c>
      <c r="D24" s="431"/>
      <c r="E24" s="431"/>
      <c r="F24" s="431"/>
      <c r="G24" s="431"/>
      <c r="H24" s="431"/>
      <c r="I24" s="431"/>
      <c r="J24" s="431"/>
      <c r="K24" s="431"/>
    </row>
    <row r="25" spans="2:11" ht="15.95" customHeight="1">
      <c r="C25" s="432" t="s">
        <v>196</v>
      </c>
      <c r="D25" s="435" t="s">
        <v>197</v>
      </c>
      <c r="E25" s="436"/>
      <c r="F25" s="436"/>
      <c r="G25" s="437"/>
      <c r="H25" s="435" t="s">
        <v>198</v>
      </c>
      <c r="I25" s="436"/>
      <c r="J25" s="436"/>
      <c r="K25" s="437"/>
    </row>
    <row r="26" spans="2:11" ht="15.95" customHeight="1">
      <c r="C26" s="433"/>
      <c r="D26" s="131" t="s">
        <v>200</v>
      </c>
      <c r="E26" s="131"/>
      <c r="F26" s="131" t="s">
        <v>199</v>
      </c>
      <c r="G26" s="131" t="s">
        <v>201</v>
      </c>
      <c r="H26" s="131" t="s">
        <v>200</v>
      </c>
      <c r="I26" s="131"/>
      <c r="J26" s="131" t="s">
        <v>199</v>
      </c>
      <c r="K26" s="131" t="s">
        <v>201</v>
      </c>
    </row>
    <row r="27" spans="2:11" ht="15.95" customHeight="1">
      <c r="C27" s="132" t="s">
        <v>336</v>
      </c>
      <c r="D27" s="140"/>
      <c r="E27" s="141" t="str">
        <f>IF(F27&gt;D27,"≦","＞")</f>
        <v>≦</v>
      </c>
      <c r="F27" s="142" t="str">
        <f>H20</f>
        <v>1/120</v>
      </c>
      <c r="G27" s="141" t="str">
        <f>IF(F27&gt;=D27,"OK","NG")</f>
        <v>OK</v>
      </c>
      <c r="H27" s="140"/>
      <c r="I27" s="141" t="str">
        <f>IF(J27&gt;H27,"≦","＞")</f>
        <v>≦</v>
      </c>
      <c r="J27" s="142">
        <f>H21</f>
        <v>0.05</v>
      </c>
      <c r="K27" s="141" t="str">
        <f>IF(J27&gt;=H27,"OK","NG")</f>
        <v>OK</v>
      </c>
    </row>
    <row r="28" spans="2:11" ht="15.95" customHeight="1">
      <c r="C28" s="132" t="s">
        <v>337</v>
      </c>
      <c r="D28" s="140"/>
      <c r="E28" s="141" t="str">
        <f>IF(F28&gt;D28,"≦","＞")</f>
        <v>≦</v>
      </c>
      <c r="F28" s="142" t="str">
        <f>H20</f>
        <v>1/120</v>
      </c>
      <c r="G28" s="141" t="str">
        <f>IF(F28&gt;=D28,"OK","NG")</f>
        <v>OK</v>
      </c>
      <c r="H28" s="140"/>
      <c r="I28" s="141" t="str">
        <f>IF(J28&gt;H28,"≦","＞")</f>
        <v>≦</v>
      </c>
      <c r="J28" s="142">
        <f>H21</f>
        <v>0.05</v>
      </c>
      <c r="K28" s="141" t="str">
        <f>IF(J28&gt;=H28,"OK","NG")</f>
        <v>OK</v>
      </c>
    </row>
    <row r="29" spans="2:11" ht="15.95" customHeight="1">
      <c r="C29" s="135"/>
      <c r="D29" s="135"/>
      <c r="E29" s="135"/>
      <c r="F29" s="135"/>
      <c r="G29" s="135"/>
      <c r="H29" s="135"/>
      <c r="I29" s="135"/>
      <c r="J29" s="135"/>
      <c r="K29" s="15" t="s">
        <v>226</v>
      </c>
    </row>
    <row r="30" spans="2:11" ht="15.95" customHeight="1">
      <c r="C30" s="435" t="s">
        <v>298</v>
      </c>
      <c r="D30" s="436"/>
      <c r="E30" s="436"/>
      <c r="F30" s="436"/>
      <c r="G30" s="436"/>
      <c r="H30" s="436"/>
      <c r="I30" s="436"/>
      <c r="J30" s="436"/>
      <c r="K30" s="437"/>
    </row>
    <row r="31" spans="2:11" ht="15.95" customHeight="1">
      <c r="C31" s="432" t="s">
        <v>196</v>
      </c>
      <c r="D31" s="435" t="s">
        <v>197</v>
      </c>
      <c r="E31" s="436"/>
      <c r="F31" s="436"/>
      <c r="G31" s="437"/>
      <c r="H31" s="435" t="s">
        <v>198</v>
      </c>
      <c r="I31" s="436"/>
      <c r="J31" s="436"/>
      <c r="K31" s="437"/>
    </row>
    <row r="32" spans="2:11" ht="15.95" customHeight="1">
      <c r="C32" s="433"/>
      <c r="D32" s="131" t="s">
        <v>200</v>
      </c>
      <c r="E32" s="131"/>
      <c r="F32" s="131" t="s">
        <v>199</v>
      </c>
      <c r="G32" s="131" t="s">
        <v>201</v>
      </c>
      <c r="H32" s="131" t="s">
        <v>200</v>
      </c>
      <c r="I32" s="131"/>
      <c r="J32" s="131" t="s">
        <v>321</v>
      </c>
      <c r="K32" s="131" t="s">
        <v>201</v>
      </c>
    </row>
    <row r="33" spans="2:11" ht="15.95" customHeight="1">
      <c r="C33" s="132" t="s">
        <v>336</v>
      </c>
      <c r="D33" s="140"/>
      <c r="E33" s="141" t="str">
        <f>IF(F33&gt;D33,"≦","＞")</f>
        <v>≦</v>
      </c>
      <c r="F33" s="142" t="str">
        <f>H20</f>
        <v>1/120</v>
      </c>
      <c r="G33" s="141" t="str">
        <f>IF(F33&gt;=D33,"OK","NG")</f>
        <v>OK</v>
      </c>
      <c r="H33" s="140"/>
      <c r="I33" s="141" t="str">
        <f>IF(J33&gt;H33,"≦","＞")</f>
        <v>≦</v>
      </c>
      <c r="J33" s="142">
        <f>H21</f>
        <v>0.05</v>
      </c>
      <c r="K33" s="141" t="str">
        <f>IF(J33&gt;=H33,"OK","NG")</f>
        <v>OK</v>
      </c>
    </row>
    <row r="34" spans="2:11" ht="15.95" customHeight="1">
      <c r="C34" s="132" t="s">
        <v>337</v>
      </c>
      <c r="D34" s="140"/>
      <c r="E34" s="141" t="str">
        <f>IF(F34&gt;D34,"≦","＞")</f>
        <v>≦</v>
      </c>
      <c r="F34" s="142" t="str">
        <f>H20</f>
        <v>1/120</v>
      </c>
      <c r="G34" s="141" t="str">
        <f>IF(F34&gt;=D34,"OK","NG")</f>
        <v>OK</v>
      </c>
      <c r="H34" s="140"/>
      <c r="I34" s="141" t="str">
        <f>IF(J34&gt;H34,"≦","＞")</f>
        <v>≦</v>
      </c>
      <c r="J34" s="142">
        <f>H21</f>
        <v>0.05</v>
      </c>
      <c r="K34" s="141" t="str">
        <f>IF(J34&gt;=H34,"OK","NG")</f>
        <v>OK</v>
      </c>
    </row>
    <row r="35" spans="2:11" ht="8.25" customHeight="1">
      <c r="C35" s="129"/>
      <c r="D35" s="129"/>
      <c r="E35" s="135"/>
      <c r="F35" s="135"/>
      <c r="G35" s="129"/>
      <c r="H35" s="129"/>
      <c r="I35" s="135"/>
      <c r="J35" s="135"/>
      <c r="K35" s="129"/>
    </row>
    <row r="36" spans="2:11" ht="15.95" customHeight="1">
      <c r="B36" s="129" t="s">
        <v>202</v>
      </c>
      <c r="C36" s="129"/>
      <c r="D36" s="129"/>
      <c r="E36" s="129"/>
      <c r="F36" s="129"/>
      <c r="G36" s="129"/>
      <c r="H36" s="129"/>
      <c r="I36" s="129"/>
      <c r="J36" s="129"/>
      <c r="K36" s="129"/>
    </row>
    <row r="37" spans="2:11" ht="15.95" customHeight="1">
      <c r="B37" s="129"/>
      <c r="C37" s="129" t="s">
        <v>195</v>
      </c>
      <c r="D37" s="129"/>
      <c r="E37" s="129"/>
      <c r="F37" s="129"/>
      <c r="G37" s="129"/>
      <c r="H37" s="129"/>
      <c r="I37" s="129"/>
      <c r="J37" s="129"/>
      <c r="K37" s="129"/>
    </row>
    <row r="38" spans="2:11" ht="15.95" customHeight="1">
      <c r="B38" s="129"/>
      <c r="C38" s="129"/>
      <c r="D38" s="129" t="s">
        <v>348</v>
      </c>
      <c r="E38" s="129"/>
      <c r="F38" s="129"/>
      <c r="G38" s="129"/>
      <c r="H38" s="129"/>
      <c r="I38" s="129"/>
      <c r="J38" s="129"/>
      <c r="K38" s="129"/>
    </row>
    <row r="39" spans="2:11" ht="15.95" customHeight="1">
      <c r="B39" s="129"/>
      <c r="C39" s="129"/>
      <c r="D39" s="129" t="s">
        <v>347</v>
      </c>
      <c r="E39" s="129"/>
      <c r="F39" s="129"/>
      <c r="G39" s="129"/>
      <c r="H39" s="129"/>
      <c r="I39" s="129"/>
      <c r="J39" s="129"/>
      <c r="K39" s="129"/>
    </row>
    <row r="40" spans="2:11" ht="15.95" customHeight="1">
      <c r="K40" s="15" t="s">
        <v>225</v>
      </c>
    </row>
    <row r="41" spans="2:11" ht="15.95" customHeight="1">
      <c r="B41" s="129"/>
      <c r="C41" s="435" t="s">
        <v>297</v>
      </c>
      <c r="D41" s="436"/>
      <c r="E41" s="436"/>
      <c r="F41" s="436"/>
      <c r="G41" s="436"/>
      <c r="H41" s="436"/>
      <c r="I41" s="436"/>
      <c r="J41" s="436"/>
      <c r="K41" s="437"/>
    </row>
    <row r="42" spans="2:11" ht="15.95" customHeight="1">
      <c r="B42" s="129"/>
      <c r="C42" s="432" t="s">
        <v>196</v>
      </c>
      <c r="D42" s="435" t="s">
        <v>197</v>
      </c>
      <c r="E42" s="436"/>
      <c r="F42" s="436"/>
      <c r="G42" s="437"/>
      <c r="H42" s="435" t="s">
        <v>198</v>
      </c>
      <c r="I42" s="436"/>
      <c r="J42" s="436"/>
      <c r="K42" s="437"/>
    </row>
    <row r="43" spans="2:11" ht="15.95" customHeight="1">
      <c r="B43" s="129"/>
      <c r="C43" s="433"/>
      <c r="D43" s="131" t="s">
        <v>203</v>
      </c>
      <c r="E43" s="131"/>
      <c r="F43" s="131" t="s">
        <v>224</v>
      </c>
      <c r="G43" s="131" t="s">
        <v>201</v>
      </c>
      <c r="H43" s="131" t="s">
        <v>204</v>
      </c>
      <c r="I43" s="131"/>
      <c r="J43" s="131" t="s">
        <v>223</v>
      </c>
      <c r="K43" s="131" t="s">
        <v>201</v>
      </c>
    </row>
    <row r="44" spans="2:11" ht="15.95" customHeight="1">
      <c r="B44" s="129"/>
      <c r="C44" s="132" t="s">
        <v>336</v>
      </c>
      <c r="D44" s="143"/>
      <c r="E44" s="141" t="str">
        <f>IF(F44&gt;D44,"≦","＞")</f>
        <v>＞</v>
      </c>
      <c r="F44" s="144"/>
      <c r="G44" s="141" t="str">
        <f>IF(D44&lt;=F44,"OK","NG")</f>
        <v>OK</v>
      </c>
      <c r="H44" s="145">
        <f>D44*1.6</f>
        <v>0</v>
      </c>
      <c r="I44" s="141" t="str">
        <f>IF(J44&gt;H44,"≦","＞")</f>
        <v>＞</v>
      </c>
      <c r="J44" s="146"/>
      <c r="K44" s="141" t="str">
        <f>IF(H44&lt;=J44,"OK","NG")</f>
        <v>OK</v>
      </c>
    </row>
    <row r="45" spans="2:11" ht="15.95" customHeight="1">
      <c r="B45" s="129"/>
      <c r="C45" s="132" t="s">
        <v>337</v>
      </c>
      <c r="D45" s="143"/>
      <c r="E45" s="141" t="str">
        <f>IF(F45&gt;D45,"≦","＞")</f>
        <v>＞</v>
      </c>
      <c r="F45" s="144"/>
      <c r="G45" s="141" t="str">
        <f>IF(D45&lt;=F45,"OK","NG")</f>
        <v>OK</v>
      </c>
      <c r="H45" s="145">
        <f>D45*1.6</f>
        <v>0</v>
      </c>
      <c r="I45" s="141" t="str">
        <f>IF(J45&gt;H45,"≦","＞")</f>
        <v>＞</v>
      </c>
      <c r="J45" s="146"/>
      <c r="K45" s="141" t="str">
        <f>IF(H45&lt;=J45,"OK","NG")</f>
        <v>OK</v>
      </c>
    </row>
    <row r="46" spans="2:11" ht="15.95" customHeight="1">
      <c r="B46" s="129"/>
      <c r="C46" s="135"/>
      <c r="D46" s="135"/>
      <c r="E46" s="135"/>
      <c r="F46" s="135"/>
      <c r="G46" s="135"/>
      <c r="H46" s="135"/>
      <c r="I46" s="135"/>
      <c r="J46" s="135"/>
      <c r="K46" s="15" t="s">
        <v>225</v>
      </c>
    </row>
    <row r="47" spans="2:11" ht="15.95" customHeight="1">
      <c r="B47" s="129"/>
      <c r="C47" s="435" t="s">
        <v>298</v>
      </c>
      <c r="D47" s="436"/>
      <c r="E47" s="436"/>
      <c r="F47" s="436"/>
      <c r="G47" s="436"/>
      <c r="H47" s="436"/>
      <c r="I47" s="436"/>
      <c r="J47" s="436"/>
      <c r="K47" s="437"/>
    </row>
    <row r="48" spans="2:11" ht="15.95" customHeight="1">
      <c r="B48" s="129"/>
      <c r="C48" s="432" t="s">
        <v>196</v>
      </c>
      <c r="D48" s="435" t="s">
        <v>197</v>
      </c>
      <c r="E48" s="436"/>
      <c r="F48" s="436"/>
      <c r="G48" s="437"/>
      <c r="H48" s="435" t="s">
        <v>198</v>
      </c>
      <c r="I48" s="436"/>
      <c r="J48" s="436"/>
      <c r="K48" s="437"/>
    </row>
    <row r="49" spans="3:12" ht="15.95" customHeight="1">
      <c r="C49" s="433"/>
      <c r="D49" s="131" t="s">
        <v>203</v>
      </c>
      <c r="E49" s="131"/>
      <c r="F49" s="131" t="s">
        <v>224</v>
      </c>
      <c r="G49" s="131" t="s">
        <v>201</v>
      </c>
      <c r="H49" s="131" t="s">
        <v>204</v>
      </c>
      <c r="I49" s="131"/>
      <c r="J49" s="131" t="s">
        <v>223</v>
      </c>
      <c r="K49" s="131" t="s">
        <v>201</v>
      </c>
    </row>
    <row r="50" spans="3:12" ht="15.95" customHeight="1">
      <c r="C50" s="132" t="s">
        <v>336</v>
      </c>
      <c r="D50" s="143"/>
      <c r="E50" s="141" t="str">
        <f>IF(F50&gt;D50,"≦","＞")</f>
        <v>＞</v>
      </c>
      <c r="F50" s="144"/>
      <c r="G50" s="141" t="str">
        <f>IF(D50&lt;=F50,"OK","NG")</f>
        <v>OK</v>
      </c>
      <c r="H50" s="145">
        <f>D50*1.6</f>
        <v>0</v>
      </c>
      <c r="I50" s="141" t="str">
        <f>IF(J50&gt;H50,"≦","＞")</f>
        <v>＞</v>
      </c>
      <c r="J50" s="146"/>
      <c r="K50" s="141" t="str">
        <f>IF(H50&lt;=J50,"OK","NG")</f>
        <v>OK</v>
      </c>
    </row>
    <row r="51" spans="3:12" ht="15.95" customHeight="1">
      <c r="C51" s="132" t="s">
        <v>337</v>
      </c>
      <c r="D51" s="143"/>
      <c r="E51" s="141" t="str">
        <f>IF(F51&gt;D51,"≦","＞")</f>
        <v>＞</v>
      </c>
      <c r="F51" s="144"/>
      <c r="G51" s="141" t="str">
        <f>IF(D51&lt;=F51,"OK","NG")</f>
        <v>OK</v>
      </c>
      <c r="H51" s="145">
        <f>D51*1.6</f>
        <v>0</v>
      </c>
      <c r="I51" s="141" t="str">
        <f>IF(J51&gt;H51,"≦","＞")</f>
        <v>＞</v>
      </c>
      <c r="J51" s="146"/>
      <c r="K51" s="141" t="str">
        <f>IF(H51&lt;=J51,"OK","NG")</f>
        <v>OK</v>
      </c>
    </row>
    <row r="52" spans="3:12" ht="8.25" customHeight="1">
      <c r="C52" s="430" t="s">
        <v>346</v>
      </c>
      <c r="D52" s="430"/>
      <c r="E52" s="430"/>
      <c r="F52" s="430"/>
      <c r="G52" s="430"/>
      <c r="H52" s="430"/>
      <c r="I52" s="430"/>
      <c r="J52" s="430"/>
      <c r="K52" s="430"/>
      <c r="L52" s="430"/>
    </row>
    <row r="53" spans="3:12" ht="9.75" customHeight="1">
      <c r="C53" s="430"/>
      <c r="D53" s="430"/>
      <c r="E53" s="430"/>
      <c r="F53" s="430"/>
      <c r="G53" s="430"/>
      <c r="H53" s="430"/>
      <c r="I53" s="430"/>
      <c r="J53" s="430"/>
      <c r="K53" s="430"/>
      <c r="L53" s="430"/>
    </row>
  </sheetData>
  <sheetProtection sheet="1" insertRows="0" selectLockedCells="1"/>
  <mergeCells count="27">
    <mergeCell ref="C41:K41"/>
    <mergeCell ref="C42:C43"/>
    <mergeCell ref="D42:G42"/>
    <mergeCell ref="H42:K42"/>
    <mergeCell ref="H8:K8"/>
    <mergeCell ref="C30:K30"/>
    <mergeCell ref="C31:C32"/>
    <mergeCell ref="D31:G31"/>
    <mergeCell ref="H31:K31"/>
    <mergeCell ref="I20:J20"/>
    <mergeCell ref="I21:J21"/>
    <mergeCell ref="C52:L53"/>
    <mergeCell ref="D13:G13"/>
    <mergeCell ref="H13:K13"/>
    <mergeCell ref="C13:C14"/>
    <mergeCell ref="B1:F2"/>
    <mergeCell ref="C24:K24"/>
    <mergeCell ref="C25:C26"/>
    <mergeCell ref="D25:G25"/>
    <mergeCell ref="H25:K25"/>
    <mergeCell ref="C8:C9"/>
    <mergeCell ref="C47:K47"/>
    <mergeCell ref="C48:C49"/>
    <mergeCell ref="D48:G48"/>
    <mergeCell ref="H48:K48"/>
    <mergeCell ref="B3:K5"/>
    <mergeCell ref="D8:G8"/>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64"/>
  <sheetViews>
    <sheetView workbookViewId="0">
      <selection activeCell="B1" sqref="B1"/>
    </sheetView>
  </sheetViews>
  <sheetFormatPr defaultColWidth="9" defaultRowHeight="20.100000000000001" customHeight="1"/>
  <cols>
    <col min="1" max="1" width="0.875" style="15" customWidth="1"/>
    <col min="2" max="2" width="9.75" style="15" customWidth="1"/>
    <col min="3" max="3" width="7" style="15" customWidth="1"/>
    <col min="4" max="4" width="7.625" style="15" customWidth="1"/>
    <col min="5" max="5" width="7.125" style="15" customWidth="1"/>
    <col min="6" max="6" width="7.625" style="15" customWidth="1"/>
    <col min="7" max="7" width="7.125" style="15" customWidth="1"/>
    <col min="8" max="8" width="10.625" style="15" customWidth="1"/>
    <col min="9" max="9" width="3.375" style="15" customWidth="1"/>
    <col min="10" max="10" width="6.375" style="16" bestFit="1" customWidth="1"/>
    <col min="11" max="11" width="6.375" style="17" bestFit="1" customWidth="1"/>
    <col min="12" max="12" width="8.5" style="15" bestFit="1" customWidth="1"/>
    <col min="13" max="13" width="3.375" style="15" bestFit="1" customWidth="1"/>
    <col min="14" max="14" width="5.375" style="15" customWidth="1"/>
    <col min="15" max="15" width="4.375" style="15" customWidth="1"/>
    <col min="16" max="16" width="0.375" style="15" customWidth="1"/>
    <col min="17" max="17" width="9" style="15"/>
    <col min="18" max="18" width="1.25" style="15" customWidth="1"/>
    <col min="19" max="16384" width="9" style="15"/>
  </cols>
  <sheetData>
    <row r="1" spans="2:15" ht="20.100000000000001" customHeight="1">
      <c r="B1" s="14" t="s">
        <v>612</v>
      </c>
    </row>
    <row r="2" spans="2:15" ht="20.100000000000001" customHeight="1">
      <c r="B2" s="440" t="s">
        <v>389</v>
      </c>
      <c r="C2" s="440"/>
      <c r="D2" s="440"/>
      <c r="E2" s="440"/>
      <c r="F2" s="440"/>
      <c r="G2" s="440"/>
      <c r="H2" s="440"/>
      <c r="I2" s="440"/>
      <c r="J2" s="18"/>
      <c r="K2" s="19"/>
      <c r="L2" s="20"/>
      <c r="M2" s="20"/>
      <c r="N2" s="20"/>
      <c r="O2" s="20"/>
    </row>
    <row r="3" spans="2:15" ht="20.100000000000001" customHeight="1">
      <c r="B3" s="441" t="s">
        <v>320</v>
      </c>
      <c r="C3" s="441"/>
      <c r="D3" s="441"/>
      <c r="E3" s="21"/>
      <c r="F3" s="21"/>
      <c r="G3" s="21"/>
      <c r="H3" s="22"/>
      <c r="I3" s="22"/>
      <c r="J3" s="18"/>
      <c r="K3" s="19"/>
      <c r="L3" s="20"/>
      <c r="M3" s="20"/>
      <c r="N3" s="20"/>
      <c r="O3" s="20"/>
    </row>
    <row r="4" spans="2:15" ht="20.100000000000001" customHeight="1">
      <c r="B4" s="23"/>
      <c r="C4" s="447" t="s">
        <v>32</v>
      </c>
      <c r="D4" s="448"/>
      <c r="E4" s="448"/>
      <c r="F4" s="448"/>
      <c r="G4" s="448"/>
      <c r="H4" s="448"/>
      <c r="I4" s="449"/>
      <c r="J4" s="450" t="s">
        <v>76</v>
      </c>
      <c r="K4" s="451"/>
      <c r="L4" s="447" t="s">
        <v>109</v>
      </c>
      <c r="M4" s="449"/>
      <c r="N4" s="447" t="s">
        <v>192</v>
      </c>
      <c r="O4" s="449"/>
    </row>
    <row r="5" spans="2:15" ht="20.100000000000001" customHeight="1">
      <c r="B5" s="24" t="s">
        <v>107</v>
      </c>
      <c r="C5" s="462" t="s">
        <v>500</v>
      </c>
      <c r="D5" s="463"/>
      <c r="E5" s="463"/>
      <c r="F5" s="463"/>
      <c r="G5" s="463"/>
      <c r="H5" s="463"/>
      <c r="I5" s="464"/>
      <c r="J5" s="25" t="str">
        <f>IF('1.5固定荷重表'!C4="〇",'1.5固定荷重表'!AB4,IF('1.5固定荷重表'!C5="〇",'1.5固定荷重表'!AB5,""))</f>
        <v/>
      </c>
      <c r="K5" s="26" t="s">
        <v>105</v>
      </c>
      <c r="L5" s="27"/>
      <c r="M5" s="28" t="s">
        <v>123</v>
      </c>
      <c r="N5" s="445" t="str">
        <f>IF(L5="","",L5*J5)</f>
        <v/>
      </c>
      <c r="O5" s="446"/>
    </row>
    <row r="6" spans="2:15" ht="20.100000000000001" customHeight="1">
      <c r="B6" s="24" t="s">
        <v>108</v>
      </c>
      <c r="C6" s="462" t="s">
        <v>501</v>
      </c>
      <c r="D6" s="463"/>
      <c r="E6" s="463"/>
      <c r="F6" s="463"/>
      <c r="G6" s="463"/>
      <c r="H6" s="463"/>
      <c r="I6" s="464"/>
      <c r="J6" s="25" t="str">
        <f>IF('1.5固定荷重表'!C6="〇",'1.5固定荷重表'!AB6,IF('1.5固定荷重表'!C7="〇",'1.5固定荷重表'!AB7,""))</f>
        <v/>
      </c>
      <c r="K6" s="26" t="s">
        <v>105</v>
      </c>
      <c r="L6" s="27"/>
      <c r="M6" s="28" t="s">
        <v>123</v>
      </c>
      <c r="N6" s="445" t="str">
        <f>IF(L6="","",L6*J6)</f>
        <v/>
      </c>
      <c r="O6" s="446"/>
    </row>
    <row r="7" spans="2:15" ht="20.100000000000001" customHeight="1">
      <c r="B7" s="24" t="s">
        <v>54</v>
      </c>
      <c r="C7" s="442" t="s">
        <v>312</v>
      </c>
      <c r="D7" s="443"/>
      <c r="E7" s="443"/>
      <c r="F7" s="443"/>
      <c r="G7" s="443"/>
      <c r="H7" s="443"/>
      <c r="I7" s="444"/>
      <c r="J7" s="25" t="str">
        <f>IF('1.5固定荷重表'!C8="〇",'1.5固定荷重表'!AB8,IF('1.5固定荷重表'!C9="〇",'1.5固定荷重表'!AB9,""))</f>
        <v/>
      </c>
      <c r="K7" s="26" t="s">
        <v>105</v>
      </c>
      <c r="L7" s="27"/>
      <c r="M7" s="28" t="s">
        <v>123</v>
      </c>
      <c r="N7" s="445" t="str">
        <f>IF(L7="","",L7*J7)</f>
        <v/>
      </c>
      <c r="O7" s="446"/>
    </row>
    <row r="8" spans="2:15" ht="20.100000000000001" customHeight="1">
      <c r="B8" s="24" t="s">
        <v>72</v>
      </c>
      <c r="C8" s="442" t="s">
        <v>313</v>
      </c>
      <c r="D8" s="443"/>
      <c r="E8" s="443"/>
      <c r="F8" s="443"/>
      <c r="G8" s="443"/>
      <c r="H8" s="443"/>
      <c r="I8" s="444"/>
      <c r="J8" s="25" t="str">
        <f>IF('1.5固定荷重表'!C10="〇",'1.5固定荷重表'!AB10,IF('1.5固定荷重表'!C11="〇",'1.5固定荷重表'!AB11,""))</f>
        <v/>
      </c>
      <c r="K8" s="26" t="s">
        <v>105</v>
      </c>
      <c r="L8" s="27"/>
      <c r="M8" s="28" t="s">
        <v>123</v>
      </c>
      <c r="N8" s="445" t="str">
        <f>IF(L8="","",L8*J8)</f>
        <v/>
      </c>
      <c r="O8" s="446"/>
    </row>
    <row r="9" spans="2:15" ht="20.100000000000001" customHeight="1">
      <c r="B9" s="24" t="s">
        <v>103</v>
      </c>
      <c r="C9" s="442" t="s">
        <v>314</v>
      </c>
      <c r="D9" s="443"/>
      <c r="E9" s="443"/>
      <c r="F9" s="443"/>
      <c r="G9" s="443"/>
      <c r="H9" s="443"/>
      <c r="I9" s="444"/>
      <c r="J9" s="25" t="str">
        <f>IF('1.5固定荷重表'!C12="〇",'1.5固定荷重表'!AB12,IF('1.5固定荷重表'!C13="〇",'1.5固定荷重表'!AB13,""))</f>
        <v/>
      </c>
      <c r="K9" s="26" t="s">
        <v>106</v>
      </c>
      <c r="L9" s="27"/>
      <c r="M9" s="28" t="s">
        <v>55</v>
      </c>
      <c r="N9" s="452" t="str">
        <f>IF(L9="","",L9*J9*J10)</f>
        <v/>
      </c>
      <c r="O9" s="453"/>
    </row>
    <row r="10" spans="2:15" ht="20.100000000000001" customHeight="1">
      <c r="B10" s="24" t="s">
        <v>237</v>
      </c>
      <c r="C10" s="456" t="s">
        <v>311</v>
      </c>
      <c r="D10" s="457"/>
      <c r="E10" s="457"/>
      <c r="F10" s="457"/>
      <c r="G10" s="457"/>
      <c r="H10" s="457"/>
      <c r="I10" s="458"/>
      <c r="J10" s="459" t="str">
        <f>'1.5固定荷重表'!AB15</f>
        <v/>
      </c>
      <c r="K10" s="460"/>
      <c r="L10" s="460"/>
      <c r="M10" s="461"/>
      <c r="N10" s="454"/>
      <c r="O10" s="455"/>
    </row>
    <row r="11" spans="2:15" ht="20.100000000000001" customHeight="1">
      <c r="B11" s="24" t="s">
        <v>104</v>
      </c>
      <c r="C11" s="442" t="s">
        <v>315</v>
      </c>
      <c r="D11" s="443"/>
      <c r="E11" s="443"/>
      <c r="F11" s="443"/>
      <c r="G11" s="443"/>
      <c r="H11" s="443"/>
      <c r="I11" s="444"/>
      <c r="J11" s="25" t="str">
        <f>IF('1.5固定荷重表'!C16="〇",'1.5固定荷重表'!AB16,IF('1.5固定荷重表'!C17="〇",'1.5固定荷重表'!AB17,""))</f>
        <v/>
      </c>
      <c r="K11" s="26" t="s">
        <v>106</v>
      </c>
      <c r="L11" s="27"/>
      <c r="M11" s="28" t="s">
        <v>55</v>
      </c>
      <c r="N11" s="452" t="str">
        <f>IF(L11="","",L11*J11*J12)</f>
        <v/>
      </c>
      <c r="O11" s="453"/>
    </row>
    <row r="12" spans="2:15" ht="20.100000000000001" customHeight="1">
      <c r="B12" s="24" t="s">
        <v>238</v>
      </c>
      <c r="C12" s="456" t="s">
        <v>311</v>
      </c>
      <c r="D12" s="457"/>
      <c r="E12" s="457"/>
      <c r="F12" s="457"/>
      <c r="G12" s="457"/>
      <c r="H12" s="457"/>
      <c r="I12" s="458"/>
      <c r="J12" s="459" t="str">
        <f>'1.5固定荷重表'!AB19</f>
        <v/>
      </c>
      <c r="K12" s="460"/>
      <c r="L12" s="460"/>
      <c r="M12" s="461"/>
      <c r="N12" s="454"/>
      <c r="O12" s="455"/>
    </row>
    <row r="13" spans="2:15" ht="20.100000000000001" customHeight="1">
      <c r="B13" s="24" t="s">
        <v>110</v>
      </c>
      <c r="C13" s="442" t="s">
        <v>316</v>
      </c>
      <c r="D13" s="443"/>
      <c r="E13" s="443"/>
      <c r="F13" s="443"/>
      <c r="G13" s="443"/>
      <c r="H13" s="443"/>
      <c r="I13" s="444"/>
      <c r="J13" s="25" t="str">
        <f>IF('1.5固定荷重表'!C20="〇",'1.5固定荷重表'!AB21,IF('1.5固定荷重表'!C22="〇",'1.5固定荷重表'!AB23,""))</f>
        <v/>
      </c>
      <c r="K13" s="26" t="s">
        <v>105</v>
      </c>
      <c r="L13" s="27"/>
      <c r="M13" s="28" t="s">
        <v>123</v>
      </c>
      <c r="N13" s="445" t="str">
        <f t="shared" ref="N13:N18" si="0">IF(L13="","",L13*J13)</f>
        <v/>
      </c>
      <c r="O13" s="446"/>
    </row>
    <row r="14" spans="2:15" ht="20.100000000000001" customHeight="1">
      <c r="B14" s="24" t="s">
        <v>241</v>
      </c>
      <c r="C14" s="442" t="s">
        <v>316</v>
      </c>
      <c r="D14" s="443"/>
      <c r="E14" s="443"/>
      <c r="F14" s="443"/>
      <c r="G14" s="443"/>
      <c r="H14" s="443"/>
      <c r="I14" s="444"/>
      <c r="J14" s="25" t="str">
        <f>IF('1.5固定荷重表'!C24="〇",'1.5固定荷重表'!AB25,IF('1.5固定荷重表'!C26="〇",'1.5固定荷重表'!AB27,""))</f>
        <v/>
      </c>
      <c r="K14" s="26" t="s">
        <v>105</v>
      </c>
      <c r="L14" s="27"/>
      <c r="M14" s="28" t="s">
        <v>123</v>
      </c>
      <c r="N14" s="445" t="str">
        <f t="shared" si="0"/>
        <v/>
      </c>
      <c r="O14" s="446"/>
    </row>
    <row r="15" spans="2:15" ht="20.100000000000001" customHeight="1">
      <c r="B15" s="29" t="s">
        <v>53</v>
      </c>
      <c r="C15" s="442" t="s">
        <v>317</v>
      </c>
      <c r="D15" s="443"/>
      <c r="E15" s="443"/>
      <c r="F15" s="443"/>
      <c r="G15" s="443"/>
      <c r="H15" s="443"/>
      <c r="I15" s="444"/>
      <c r="J15" s="25" t="str">
        <f>IF('1.5固定荷重表'!C28="〇",'1.5固定荷重表'!AB28,IF('1.5固定荷重表'!C29="〇",'1.5固定荷重表'!AB29,""))</f>
        <v/>
      </c>
      <c r="K15" s="26" t="s">
        <v>106</v>
      </c>
      <c r="L15" s="27"/>
      <c r="M15" s="28" t="s">
        <v>55</v>
      </c>
      <c r="N15" s="445" t="str">
        <f t="shared" si="0"/>
        <v/>
      </c>
      <c r="O15" s="446"/>
    </row>
    <row r="16" spans="2:15" ht="20.100000000000001" customHeight="1">
      <c r="B16" s="29" t="s">
        <v>52</v>
      </c>
      <c r="C16" s="442" t="s">
        <v>318</v>
      </c>
      <c r="D16" s="443"/>
      <c r="E16" s="443"/>
      <c r="F16" s="443"/>
      <c r="G16" s="443"/>
      <c r="H16" s="443"/>
      <c r="I16" s="444"/>
      <c r="J16" s="25" t="str">
        <f>IF('1.5固定荷重表'!C30="〇",'1.5固定荷重表'!AB30,IF('1.5固定荷重表'!C31="〇",'1.5固定荷重表'!AB31,""))</f>
        <v/>
      </c>
      <c r="K16" s="26" t="s">
        <v>106</v>
      </c>
      <c r="L16" s="27"/>
      <c r="M16" s="28" t="s">
        <v>55</v>
      </c>
      <c r="N16" s="445" t="str">
        <f t="shared" si="0"/>
        <v/>
      </c>
      <c r="O16" s="446"/>
    </row>
    <row r="17" spans="2:18" ht="20.100000000000001" customHeight="1">
      <c r="B17" s="29" t="s">
        <v>71</v>
      </c>
      <c r="C17" s="480" t="s">
        <v>319</v>
      </c>
      <c r="D17" s="481"/>
      <c r="E17" s="481"/>
      <c r="F17" s="481"/>
      <c r="G17" s="481"/>
      <c r="H17" s="481"/>
      <c r="I17" s="482"/>
      <c r="J17" s="25" t="str">
        <f>IF('1.5固定荷重表'!C38="〇",'1.5固定荷重表'!AB39,IF('1.5固定荷重表'!C40="〇",'1.5固定荷重表'!AB41,""))</f>
        <v/>
      </c>
      <c r="K17" s="26" t="s">
        <v>105</v>
      </c>
      <c r="L17" s="27"/>
      <c r="M17" s="28" t="s">
        <v>123</v>
      </c>
      <c r="N17" s="445" t="str">
        <f t="shared" si="0"/>
        <v/>
      </c>
      <c r="O17" s="446"/>
    </row>
    <row r="18" spans="2:18" ht="20.100000000000001" customHeight="1">
      <c r="B18" s="29" t="s">
        <v>242</v>
      </c>
      <c r="C18" s="480" t="s">
        <v>319</v>
      </c>
      <c r="D18" s="481"/>
      <c r="E18" s="481"/>
      <c r="F18" s="481"/>
      <c r="G18" s="481"/>
      <c r="H18" s="481"/>
      <c r="I18" s="482"/>
      <c r="J18" s="25" t="str">
        <f>IF('1.5固定荷重表'!C42="〇",'1.5固定荷重表'!AB43,IF('1.5固定荷重表'!C44="〇",'1.5固定荷重表'!AB45,""))</f>
        <v/>
      </c>
      <c r="K18" s="26" t="s">
        <v>105</v>
      </c>
      <c r="L18" s="27"/>
      <c r="M18" s="28" t="s">
        <v>123</v>
      </c>
      <c r="N18" s="445" t="str">
        <f t="shared" si="0"/>
        <v/>
      </c>
      <c r="O18" s="446"/>
    </row>
    <row r="19" spans="2:18" ht="20.100000000000001" customHeight="1">
      <c r="B19" s="467" t="s">
        <v>92</v>
      </c>
      <c r="C19" s="442" t="s">
        <v>100</v>
      </c>
      <c r="D19" s="443"/>
      <c r="E19" s="443"/>
      <c r="F19" s="443"/>
      <c r="G19" s="443"/>
      <c r="H19" s="443"/>
      <c r="I19" s="444"/>
      <c r="J19" s="25" t="str">
        <f>IF('1.5固定荷重表'!C32="","",IF('1.5固定荷重表'!C32="〇",'1.5固定荷重表'!AB32,""))</f>
        <v/>
      </c>
      <c r="K19" s="26" t="s">
        <v>105</v>
      </c>
      <c r="L19" s="27"/>
      <c r="M19" s="28" t="s">
        <v>123</v>
      </c>
      <c r="N19" s="452" t="str">
        <f>IF(J19="","",L19*J19+J20*L20+J21*L21)</f>
        <v/>
      </c>
      <c r="O19" s="453"/>
    </row>
    <row r="20" spans="2:18" ht="20.100000000000001" customHeight="1">
      <c r="B20" s="468"/>
      <c r="C20" s="442" t="s">
        <v>100</v>
      </c>
      <c r="D20" s="443"/>
      <c r="E20" s="443"/>
      <c r="F20" s="443"/>
      <c r="G20" s="443"/>
      <c r="H20" s="443"/>
      <c r="I20" s="444"/>
      <c r="J20" s="25" t="str">
        <f>IF('1.5固定荷重表'!C33="","",IF('1.5固定荷重表'!C33="〇",'1.5固定荷重表'!AB33,""))</f>
        <v/>
      </c>
      <c r="K20" s="26" t="s">
        <v>105</v>
      </c>
      <c r="L20" s="27"/>
      <c r="M20" s="28" t="s">
        <v>123</v>
      </c>
      <c r="N20" s="475"/>
      <c r="O20" s="476"/>
    </row>
    <row r="21" spans="2:18" ht="20.100000000000001" customHeight="1">
      <c r="B21" s="469"/>
      <c r="C21" s="442" t="s">
        <v>100</v>
      </c>
      <c r="D21" s="443"/>
      <c r="E21" s="443"/>
      <c r="F21" s="443"/>
      <c r="G21" s="443"/>
      <c r="H21" s="443"/>
      <c r="I21" s="444"/>
      <c r="J21" s="25" t="str">
        <f>IF('1.5固定荷重表'!C34="","",IF('1.5固定荷重表'!C34="〇",'1.5固定荷重表'!AB34,""))</f>
        <v/>
      </c>
      <c r="K21" s="26" t="s">
        <v>105</v>
      </c>
      <c r="L21" s="27"/>
      <c r="M21" s="28" t="s">
        <v>123</v>
      </c>
      <c r="N21" s="454"/>
      <c r="O21" s="455"/>
    </row>
    <row r="22" spans="2:18" ht="20.100000000000001" customHeight="1">
      <c r="B22" s="467" t="s">
        <v>93</v>
      </c>
      <c r="C22" s="442" t="s">
        <v>100</v>
      </c>
      <c r="D22" s="443"/>
      <c r="E22" s="443"/>
      <c r="F22" s="443"/>
      <c r="G22" s="443"/>
      <c r="H22" s="443"/>
      <c r="I22" s="444"/>
      <c r="J22" s="25" t="str">
        <f>IF('1.5固定荷重表'!C35="","",IF('1.5固定荷重表'!C35="〇",'1.5固定荷重表'!AB35,""))</f>
        <v/>
      </c>
      <c r="K22" s="26" t="s">
        <v>105</v>
      </c>
      <c r="L22" s="27"/>
      <c r="M22" s="28" t="s">
        <v>123</v>
      </c>
      <c r="N22" s="452" t="str">
        <f>IF(J22="","",L22*J22+J23*L23+J24*L24)</f>
        <v/>
      </c>
      <c r="O22" s="453"/>
    </row>
    <row r="23" spans="2:18" ht="20.100000000000001" customHeight="1">
      <c r="B23" s="468"/>
      <c r="C23" s="442" t="s">
        <v>100</v>
      </c>
      <c r="D23" s="443"/>
      <c r="E23" s="443"/>
      <c r="F23" s="443"/>
      <c r="G23" s="443"/>
      <c r="H23" s="443"/>
      <c r="I23" s="444"/>
      <c r="J23" s="25" t="str">
        <f>IF('1.5固定荷重表'!C36="","",IF('1.5固定荷重表'!C36="〇",'1.5固定荷重表'!AB36,""))</f>
        <v/>
      </c>
      <c r="K23" s="26" t="s">
        <v>105</v>
      </c>
      <c r="L23" s="27"/>
      <c r="M23" s="28" t="s">
        <v>123</v>
      </c>
      <c r="N23" s="475"/>
      <c r="O23" s="476"/>
    </row>
    <row r="24" spans="2:18" ht="20.100000000000001" customHeight="1">
      <c r="B24" s="469"/>
      <c r="C24" s="442" t="s">
        <v>100</v>
      </c>
      <c r="D24" s="443"/>
      <c r="E24" s="443"/>
      <c r="F24" s="443"/>
      <c r="G24" s="443"/>
      <c r="H24" s="443"/>
      <c r="I24" s="444"/>
      <c r="J24" s="25" t="str">
        <f>IF('1.5固定荷重表'!C37="","",IF('1.5固定荷重表'!C37="〇",'1.5固定荷重表'!AB37,""))</f>
        <v/>
      </c>
      <c r="K24" s="26" t="s">
        <v>105</v>
      </c>
      <c r="L24" s="27"/>
      <c r="M24" s="28" t="s">
        <v>123</v>
      </c>
      <c r="N24" s="454"/>
      <c r="O24" s="455"/>
    </row>
    <row r="25" spans="2:18" ht="20.100000000000001" customHeight="1">
      <c r="B25" s="20"/>
      <c r="C25" s="20"/>
      <c r="D25" s="20"/>
      <c r="E25" s="20"/>
      <c r="F25" s="20"/>
      <c r="G25" s="20"/>
      <c r="H25" s="20"/>
      <c r="J25" s="18"/>
      <c r="K25" s="19"/>
      <c r="L25" s="30"/>
      <c r="M25" s="30"/>
      <c r="N25" s="30"/>
      <c r="O25" s="30"/>
    </row>
    <row r="26" spans="2:18" ht="20.100000000000001" customHeight="1">
      <c r="B26" s="20" t="s">
        <v>48</v>
      </c>
      <c r="C26" s="20"/>
      <c r="D26" s="20"/>
      <c r="E26" s="20"/>
      <c r="F26" s="20"/>
      <c r="G26" s="20"/>
      <c r="H26" s="20"/>
      <c r="I26" s="18"/>
      <c r="J26" s="19"/>
      <c r="K26" s="31"/>
      <c r="P26" s="32"/>
    </row>
    <row r="27" spans="2:18" ht="20.100000000000001" customHeight="1">
      <c r="B27" s="447" t="s">
        <v>49</v>
      </c>
      <c r="C27" s="449"/>
      <c r="D27" s="448" t="s">
        <v>50</v>
      </c>
      <c r="E27" s="448"/>
      <c r="F27" s="448"/>
      <c r="G27" s="448"/>
      <c r="H27" s="448"/>
      <c r="I27" s="449"/>
      <c r="J27" s="472" t="s">
        <v>0</v>
      </c>
      <c r="K27" s="473"/>
      <c r="L27" s="474"/>
      <c r="M27" s="33"/>
      <c r="N27" s="30"/>
      <c r="O27" s="30"/>
      <c r="P27" s="30"/>
    </row>
    <row r="28" spans="2:18" ht="20.100000000000001" customHeight="1">
      <c r="B28" s="470" t="s">
        <v>205</v>
      </c>
      <c r="C28" s="471"/>
      <c r="D28" s="448" t="s">
        <v>95</v>
      </c>
      <c r="E28" s="448"/>
      <c r="F28" s="448"/>
      <c r="G28" s="448"/>
      <c r="H28" s="448"/>
      <c r="I28" s="449"/>
      <c r="J28" s="465" t="str">
        <f>IF(N8="","",IF(AND(L22="",L23="",L24=""),N6+N8+N16+N11,N6+N16+N8+N11+N22))</f>
        <v/>
      </c>
      <c r="K28" s="466"/>
      <c r="L28" s="34" t="s">
        <v>57</v>
      </c>
      <c r="M28" s="30"/>
      <c r="N28" s="30"/>
      <c r="O28" s="30"/>
      <c r="P28" s="30"/>
    </row>
    <row r="29" spans="2:18" ht="20.100000000000001" customHeight="1">
      <c r="B29" s="470" t="s">
        <v>206</v>
      </c>
      <c r="C29" s="471"/>
      <c r="D29" s="448" t="s">
        <v>96</v>
      </c>
      <c r="E29" s="448"/>
      <c r="F29" s="448"/>
      <c r="G29" s="448"/>
      <c r="H29" s="448"/>
      <c r="I29" s="449"/>
      <c r="J29" s="465" t="str">
        <f>IF(L7="","",IF(AND(L19="",L20="",L21=""),N5+N7+N9+N11+N13+N15,N5+N7+N15+N11+N9+N13+N19))</f>
        <v/>
      </c>
      <c r="K29" s="466"/>
      <c r="L29" s="34" t="s">
        <v>57</v>
      </c>
      <c r="P29" s="30"/>
      <c r="Q29" s="17"/>
    </row>
    <row r="30" spans="2:18" ht="20.100000000000001" customHeight="1">
      <c r="B30" s="470" t="s">
        <v>193</v>
      </c>
      <c r="C30" s="471"/>
      <c r="D30" s="448" t="s">
        <v>97</v>
      </c>
      <c r="E30" s="448"/>
      <c r="F30" s="448"/>
      <c r="G30" s="448"/>
      <c r="H30" s="448"/>
      <c r="I30" s="449"/>
      <c r="J30" s="465" t="str">
        <f>IF(N17="","",N9+N17)</f>
        <v/>
      </c>
      <c r="K30" s="466"/>
      <c r="L30" s="34" t="s">
        <v>57</v>
      </c>
      <c r="M30" s="477"/>
      <c r="N30" s="478"/>
      <c r="O30" s="30"/>
      <c r="P30" s="30"/>
      <c r="Q30" s="283"/>
      <c r="R30" s="30"/>
    </row>
    <row r="31" spans="2:18" ht="20.100000000000001" customHeight="1">
      <c r="B31" s="447" t="s">
        <v>236</v>
      </c>
      <c r="C31" s="448"/>
      <c r="D31" s="448"/>
      <c r="E31" s="448"/>
      <c r="F31" s="448"/>
      <c r="G31" s="448"/>
      <c r="H31" s="448"/>
      <c r="I31" s="448"/>
      <c r="J31" s="465" t="str">
        <f>IF(J30="","",SUM(J28:K30))</f>
        <v/>
      </c>
      <c r="K31" s="466"/>
      <c r="L31" s="34" t="s">
        <v>57</v>
      </c>
      <c r="M31" s="35"/>
      <c r="N31" s="36"/>
      <c r="O31" s="30"/>
      <c r="P31" s="30"/>
      <c r="Q31" s="30"/>
      <c r="R31" s="30"/>
    </row>
    <row r="32" spans="2:18" ht="20.100000000000001" customHeight="1">
      <c r="B32" s="37"/>
      <c r="C32" s="37"/>
      <c r="D32" s="38"/>
      <c r="E32" s="38"/>
      <c r="F32" s="38"/>
      <c r="G32" s="38"/>
      <c r="H32" s="38"/>
      <c r="I32" s="38"/>
      <c r="J32" s="39"/>
      <c r="K32" s="39"/>
      <c r="L32" s="30"/>
      <c r="M32" s="35"/>
      <c r="N32" s="36"/>
      <c r="O32" s="30"/>
      <c r="P32" s="30"/>
      <c r="Q32" s="30"/>
      <c r="R32" s="30"/>
    </row>
    <row r="33" spans="2:18" ht="20.100000000000001" customHeight="1">
      <c r="B33" s="20" t="s">
        <v>51</v>
      </c>
      <c r="C33" s="20"/>
      <c r="D33" s="20"/>
      <c r="E33" s="20"/>
      <c r="F33" s="20"/>
      <c r="G33" s="20"/>
      <c r="H33" s="20"/>
      <c r="I33" s="18"/>
      <c r="J33" s="19"/>
      <c r="K33" s="31"/>
      <c r="M33" s="35"/>
      <c r="N33" s="36"/>
      <c r="O33" s="30"/>
      <c r="P33" s="30"/>
      <c r="Q33" s="30"/>
      <c r="R33" s="30"/>
    </row>
    <row r="34" spans="2:18" ht="20.100000000000001" customHeight="1">
      <c r="B34" s="447" t="s">
        <v>49</v>
      </c>
      <c r="C34" s="449"/>
      <c r="D34" s="448" t="s">
        <v>50</v>
      </c>
      <c r="E34" s="448"/>
      <c r="F34" s="448"/>
      <c r="G34" s="448"/>
      <c r="H34" s="448"/>
      <c r="I34" s="449"/>
      <c r="J34" s="472" t="s">
        <v>0</v>
      </c>
      <c r="K34" s="473"/>
      <c r="L34" s="474"/>
      <c r="M34" s="35"/>
      <c r="N34" s="36"/>
      <c r="O34" s="30"/>
      <c r="P34" s="30"/>
      <c r="Q34" s="30"/>
      <c r="R34" s="30"/>
    </row>
    <row r="35" spans="2:18" ht="20.100000000000001" customHeight="1">
      <c r="B35" s="470" t="s">
        <v>205</v>
      </c>
      <c r="C35" s="471"/>
      <c r="D35" s="448" t="s">
        <v>95</v>
      </c>
      <c r="E35" s="448"/>
      <c r="F35" s="448"/>
      <c r="G35" s="448"/>
      <c r="H35" s="448"/>
      <c r="I35" s="449"/>
      <c r="J35" s="465" t="str">
        <f>IF(J28="","",IF(AND(L22="",L23="",L24=""),N6+N16+N8+N11,N6+N16+N8+N11+N22))</f>
        <v/>
      </c>
      <c r="K35" s="466"/>
      <c r="L35" s="34" t="s">
        <v>57</v>
      </c>
      <c r="M35" s="35"/>
      <c r="N35" s="36"/>
      <c r="O35" s="30"/>
      <c r="P35" s="30"/>
      <c r="Q35" s="30"/>
      <c r="R35" s="30"/>
    </row>
    <row r="36" spans="2:18" ht="20.100000000000001" customHeight="1">
      <c r="B36" s="470" t="s">
        <v>206</v>
      </c>
      <c r="C36" s="471"/>
      <c r="D36" s="448" t="s">
        <v>243</v>
      </c>
      <c r="E36" s="448"/>
      <c r="F36" s="448"/>
      <c r="G36" s="448"/>
      <c r="H36" s="448"/>
      <c r="I36" s="449"/>
      <c r="J36" s="465" t="str">
        <f>IF(J29="","",IF(AND(L19="",L20="",L21=""),N5+N15+N7+N11+N9+N14,N5+N15+N7+N11+N9+N14+N19))</f>
        <v/>
      </c>
      <c r="K36" s="466"/>
      <c r="L36" s="34" t="s">
        <v>57</v>
      </c>
      <c r="M36" s="35"/>
      <c r="N36" s="36"/>
      <c r="O36" s="30"/>
      <c r="P36" s="30"/>
      <c r="Q36" s="283"/>
      <c r="R36" s="30"/>
    </row>
    <row r="37" spans="2:18" ht="20.100000000000001" customHeight="1">
      <c r="B37" s="470" t="s">
        <v>193</v>
      </c>
      <c r="C37" s="471"/>
      <c r="D37" s="448" t="s">
        <v>244</v>
      </c>
      <c r="E37" s="448"/>
      <c r="F37" s="448"/>
      <c r="G37" s="448"/>
      <c r="H37" s="448"/>
      <c r="I37" s="449"/>
      <c r="J37" s="465" t="str">
        <f>IF(J30="","",N9+N18)</f>
        <v/>
      </c>
      <c r="K37" s="466"/>
      <c r="L37" s="34" t="s">
        <v>57</v>
      </c>
      <c r="M37" s="35"/>
      <c r="N37" s="36"/>
      <c r="O37" s="30"/>
      <c r="P37" s="30"/>
      <c r="Q37" s="283"/>
      <c r="R37" s="30"/>
    </row>
    <row r="38" spans="2:18" ht="20.100000000000001" customHeight="1">
      <c r="B38" s="447" t="s">
        <v>236</v>
      </c>
      <c r="C38" s="448"/>
      <c r="D38" s="448"/>
      <c r="E38" s="448"/>
      <c r="F38" s="448"/>
      <c r="G38" s="448"/>
      <c r="H38" s="448"/>
      <c r="I38" s="448"/>
      <c r="J38" s="465" t="str">
        <f>IF(J31="","",SUM(J35:K37))</f>
        <v/>
      </c>
      <c r="K38" s="466"/>
      <c r="L38" s="34" t="s">
        <v>57</v>
      </c>
      <c r="M38" s="35"/>
      <c r="N38" s="36"/>
      <c r="O38" s="30"/>
      <c r="P38" s="30"/>
      <c r="Q38" s="30"/>
      <c r="R38" s="30"/>
    </row>
    <row r="40" spans="2:18" ht="20.100000000000001" customHeight="1">
      <c r="J40" s="15"/>
      <c r="K40" s="15"/>
    </row>
    <row r="41" spans="2:18" ht="20.100000000000001" customHeight="1">
      <c r="J41" s="15"/>
      <c r="K41" s="15"/>
    </row>
    <row r="42" spans="2:18" ht="20.100000000000001" customHeight="1">
      <c r="J42" s="15"/>
      <c r="K42" s="15"/>
    </row>
    <row r="43" spans="2:18" ht="20.100000000000001" customHeight="1">
      <c r="J43" s="15"/>
      <c r="K43" s="15"/>
    </row>
    <row r="44" spans="2:18" ht="20.100000000000001" customHeight="1">
      <c r="J44" s="15"/>
      <c r="K44" s="15"/>
    </row>
    <row r="45" spans="2:18" ht="20.100000000000001" customHeight="1">
      <c r="J45" s="15"/>
      <c r="K45" s="15"/>
    </row>
    <row r="46" spans="2:18" ht="20.100000000000001" customHeight="1">
      <c r="B46" s="40"/>
      <c r="C46" s="41"/>
      <c r="D46" s="41"/>
      <c r="E46" s="41"/>
      <c r="F46" s="41"/>
      <c r="G46" s="41"/>
      <c r="H46" s="41"/>
      <c r="I46" s="41"/>
      <c r="J46" s="41"/>
      <c r="K46" s="41"/>
      <c r="L46" s="41"/>
      <c r="M46" s="41"/>
      <c r="N46" s="41"/>
      <c r="O46" s="41"/>
    </row>
    <row r="47" spans="2:18" ht="20.100000000000001" customHeight="1">
      <c r="B47" s="479"/>
      <c r="C47" s="479"/>
      <c r="D47" s="479"/>
      <c r="E47" s="42"/>
      <c r="F47" s="42"/>
      <c r="G47" s="42"/>
      <c r="H47" s="41"/>
      <c r="I47" s="41"/>
      <c r="J47" s="41"/>
      <c r="K47" s="41"/>
      <c r="L47" s="41"/>
      <c r="M47" s="41"/>
      <c r="N47" s="41"/>
      <c r="O47" s="41"/>
    </row>
    <row r="48" spans="2:18" ht="20.100000000000001" customHeight="1">
      <c r="J48" s="15"/>
      <c r="K48" s="15"/>
    </row>
    <row r="49" s="15" customFormat="1" ht="20.100000000000001" customHeight="1"/>
    <row r="50" s="15" customFormat="1" ht="20.100000000000001" customHeight="1"/>
    <row r="51" s="15" customFormat="1" ht="20.100000000000001" customHeight="1"/>
    <row r="52" s="15" customFormat="1" ht="20.100000000000001" customHeight="1"/>
    <row r="53" s="15" customFormat="1" ht="20.100000000000001" customHeight="1"/>
    <row r="54" s="15" customFormat="1" ht="20.100000000000001" customHeight="1"/>
    <row r="55" s="15" customFormat="1" ht="20.100000000000001" customHeight="1"/>
    <row r="56" s="15" customFormat="1" ht="20.100000000000001" customHeight="1"/>
    <row r="57" s="15" customFormat="1" ht="20.100000000000001" customHeight="1"/>
    <row r="58" s="15" customFormat="1" ht="20.100000000000001" customHeight="1"/>
    <row r="59" s="15" customFormat="1" ht="20.100000000000001" customHeight="1"/>
    <row r="60" s="15" customFormat="1" ht="20.100000000000001" customHeight="1"/>
    <row r="61" s="15" customFormat="1" ht="20.100000000000001" customHeight="1"/>
    <row r="62" s="15" customFormat="1" ht="20.100000000000001" customHeight="1"/>
    <row r="63" s="15" customFormat="1" ht="20.100000000000001" customHeight="1"/>
    <row r="64" s="15" customFormat="1" ht="20.100000000000001" customHeight="1"/>
  </sheetData>
  <sheetProtection sheet="1" selectLockedCells="1"/>
  <mergeCells count="74">
    <mergeCell ref="N15:O15"/>
    <mergeCell ref="C16:I16"/>
    <mergeCell ref="N16:O16"/>
    <mergeCell ref="C20:I20"/>
    <mergeCell ref="C18:I18"/>
    <mergeCell ref="N19:O21"/>
    <mergeCell ref="N18:O18"/>
    <mergeCell ref="C19:I19"/>
    <mergeCell ref="C17:I17"/>
    <mergeCell ref="N17:O17"/>
    <mergeCell ref="B47:D47"/>
    <mergeCell ref="B37:C37"/>
    <mergeCell ref="D37:I37"/>
    <mergeCell ref="C21:I21"/>
    <mergeCell ref="C22:I22"/>
    <mergeCell ref="C23:I23"/>
    <mergeCell ref="B38:I38"/>
    <mergeCell ref="N22:O24"/>
    <mergeCell ref="J37:K37"/>
    <mergeCell ref="J27:L27"/>
    <mergeCell ref="B28:C28"/>
    <mergeCell ref="D28:I28"/>
    <mergeCell ref="J28:K28"/>
    <mergeCell ref="C24:I24"/>
    <mergeCell ref="B27:C27"/>
    <mergeCell ref="D27:I27"/>
    <mergeCell ref="M30:N30"/>
    <mergeCell ref="J29:K29"/>
    <mergeCell ref="B30:C30"/>
    <mergeCell ref="D30:I30"/>
    <mergeCell ref="J30:K30"/>
    <mergeCell ref="J38:K38"/>
    <mergeCell ref="B19:B21"/>
    <mergeCell ref="B22:B24"/>
    <mergeCell ref="B35:C35"/>
    <mergeCell ref="D35:I35"/>
    <mergeCell ref="J35:K35"/>
    <mergeCell ref="B36:C36"/>
    <mergeCell ref="D36:I36"/>
    <mergeCell ref="J36:K36"/>
    <mergeCell ref="B31:I31"/>
    <mergeCell ref="J31:K31"/>
    <mergeCell ref="B34:C34"/>
    <mergeCell ref="D34:I34"/>
    <mergeCell ref="J34:L34"/>
    <mergeCell ref="B29:C29"/>
    <mergeCell ref="D29:I29"/>
    <mergeCell ref="C9:I9"/>
    <mergeCell ref="N9:O10"/>
    <mergeCell ref="C10:I10"/>
    <mergeCell ref="C7:I7"/>
    <mergeCell ref="N7:O7"/>
    <mergeCell ref="C5:I5"/>
    <mergeCell ref="N5:O5"/>
    <mergeCell ref="C6:I6"/>
    <mergeCell ref="N6:O6"/>
    <mergeCell ref="C8:I8"/>
    <mergeCell ref="N8:O8"/>
    <mergeCell ref="B2:I2"/>
    <mergeCell ref="B3:D3"/>
    <mergeCell ref="C14:I14"/>
    <mergeCell ref="N14:O14"/>
    <mergeCell ref="C15:I15"/>
    <mergeCell ref="C4:I4"/>
    <mergeCell ref="J4:K4"/>
    <mergeCell ref="L4:M4"/>
    <mergeCell ref="N4:O4"/>
    <mergeCell ref="C11:I11"/>
    <mergeCell ref="N11:O12"/>
    <mergeCell ref="C12:I12"/>
    <mergeCell ref="J12:M12"/>
    <mergeCell ref="C13:I13"/>
    <mergeCell ref="N13:O13"/>
    <mergeCell ref="J10:M10"/>
  </mergeCells>
  <phoneticPr fontId="1"/>
  <pageMargins left="0.51181102362204722" right="0.51181102362204722" top="0.74803149606299213" bottom="0.74803149606299213" header="0.31496062992125984" footer="0.31496062992125984"/>
  <pageSetup paperSize="9" scale="95" orientation="portrait" horizontalDpi="300" verticalDpi="300" r:id="rId1"/>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D127-97AA-4B41-ADB3-8F1668E9420C}">
  <dimension ref="A1:AG254"/>
  <sheetViews>
    <sheetView topLeftCell="B1" workbookViewId="0">
      <selection activeCell="B1" sqref="B1:J2"/>
    </sheetView>
  </sheetViews>
  <sheetFormatPr defaultRowHeight="13.5" outlineLevelCol="1"/>
  <cols>
    <col min="1" max="1" width="9" style="57" hidden="1" customWidth="1" outlineLevel="1"/>
    <col min="2" max="2" width="1.5" style="57" customWidth="1" collapsed="1"/>
    <col min="3" max="3" width="6.25" style="57" customWidth="1"/>
    <col min="4" max="4" width="3.625" style="57" customWidth="1"/>
    <col min="5" max="5" width="3" style="57" customWidth="1"/>
    <col min="6" max="7" width="3.625" style="57" customWidth="1"/>
    <col min="8" max="8" width="4.625" style="57" customWidth="1"/>
    <col min="9" max="9" width="8.125" style="57" customWidth="1"/>
    <col min="10" max="17" width="7.625" style="57" customWidth="1"/>
    <col min="18" max="18" width="8.25" style="57" customWidth="1"/>
    <col min="19" max="21" width="7.625" style="57" customWidth="1"/>
    <col min="22" max="22" width="9" style="57"/>
    <col min="23" max="23" width="1" style="57" customWidth="1"/>
    <col min="24" max="24" width="9" style="57"/>
    <col min="25" max="26" width="9" style="57" customWidth="1" outlineLevel="1"/>
    <col min="27" max="27" width="9.5" style="57" customWidth="1" outlineLevel="1"/>
    <col min="28" max="28" width="8.375" style="57" customWidth="1" outlineLevel="1"/>
    <col min="29" max="16384" width="9" style="57"/>
  </cols>
  <sheetData>
    <row r="1" spans="2:29" ht="13.5" customHeight="1">
      <c r="B1" s="537" t="s">
        <v>499</v>
      </c>
      <c r="C1" s="537"/>
      <c r="D1" s="537"/>
      <c r="E1" s="537"/>
      <c r="F1" s="537"/>
      <c r="G1" s="537"/>
      <c r="H1" s="537"/>
      <c r="I1" s="537"/>
      <c r="J1" s="537"/>
    </row>
    <row r="2" spans="2:29" ht="13.5" customHeight="1">
      <c r="B2" s="537"/>
      <c r="C2" s="537"/>
      <c r="D2" s="537"/>
      <c r="E2" s="537"/>
      <c r="F2" s="537"/>
      <c r="G2" s="537"/>
      <c r="H2" s="537"/>
      <c r="I2" s="537"/>
      <c r="J2" s="537"/>
    </row>
    <row r="3" spans="2:29" ht="13.5" customHeight="1">
      <c r="B3" s="58"/>
      <c r="C3" s="59" t="s">
        <v>440</v>
      </c>
      <c r="D3" s="59"/>
      <c r="E3" s="59"/>
      <c r="F3" s="58"/>
      <c r="G3" s="58"/>
      <c r="H3" s="58"/>
      <c r="I3" s="58"/>
      <c r="J3" s="58"/>
    </row>
    <row r="4" spans="2:29" ht="13.5" customHeight="1">
      <c r="B4" s="58"/>
      <c r="C4" s="59"/>
      <c r="D4" s="59"/>
      <c r="E4" s="59"/>
      <c r="F4" s="58"/>
      <c r="G4" s="58"/>
      <c r="H4" s="58"/>
      <c r="I4" s="58"/>
      <c r="J4" s="58"/>
    </row>
    <row r="5" spans="2:29" ht="13.5" customHeight="1">
      <c r="B5" s="60" t="s">
        <v>441</v>
      </c>
      <c r="F5" s="58"/>
      <c r="G5" s="58"/>
      <c r="H5" s="58"/>
      <c r="I5" s="58"/>
      <c r="J5" s="58"/>
      <c r="Y5" s="61"/>
      <c r="Z5" s="61"/>
      <c r="AA5" s="61"/>
      <c r="AB5" s="61"/>
      <c r="AC5" s="61"/>
    </row>
    <row r="6" spans="2:29" ht="13.5" customHeight="1">
      <c r="B6" s="60"/>
      <c r="C6" s="510" t="s">
        <v>566</v>
      </c>
      <c r="D6" s="502"/>
      <c r="E6" s="502"/>
      <c r="F6" s="502"/>
      <c r="G6" s="502"/>
      <c r="H6" s="502"/>
      <c r="I6" s="502"/>
      <c r="J6" s="502"/>
      <c r="K6" s="502"/>
      <c r="L6" s="503"/>
      <c r="M6" s="510" t="s">
        <v>567</v>
      </c>
      <c r="N6" s="502"/>
      <c r="O6" s="502"/>
      <c r="P6" s="502"/>
      <c r="Q6" s="502"/>
      <c r="R6" s="502"/>
      <c r="S6" s="503"/>
      <c r="T6" s="504" t="s">
        <v>375</v>
      </c>
      <c r="Y6" s="61"/>
      <c r="Z6" s="61"/>
      <c r="AA6" s="61"/>
      <c r="AB6" s="61"/>
      <c r="AC6" s="61"/>
    </row>
    <row r="7" spans="2:29" ht="13.5" customHeight="1">
      <c r="B7" s="60"/>
      <c r="C7" s="518" t="s">
        <v>444</v>
      </c>
      <c r="D7" s="518"/>
      <c r="E7" s="518"/>
      <c r="F7" s="518"/>
      <c r="G7" s="518"/>
      <c r="H7" s="518"/>
      <c r="I7" s="504" t="s">
        <v>445</v>
      </c>
      <c r="J7" s="504"/>
      <c r="K7" s="512" t="s">
        <v>446</v>
      </c>
      <c r="L7" s="514"/>
      <c r="M7" s="518" t="s">
        <v>444</v>
      </c>
      <c r="N7" s="518"/>
      <c r="O7" s="518"/>
      <c r="P7" s="504" t="str">
        <f>I7</f>
        <v>根太間隔</v>
      </c>
      <c r="Q7" s="504"/>
      <c r="R7" s="512" t="str">
        <f>K7</f>
        <v>根太スパン</v>
      </c>
      <c r="S7" s="514"/>
      <c r="T7" s="505"/>
      <c r="Y7" s="61"/>
      <c r="Z7" s="61"/>
      <c r="AA7" s="61"/>
      <c r="AB7" s="61"/>
      <c r="AC7" s="61"/>
    </row>
    <row r="8" spans="2:29" ht="13.5" customHeight="1">
      <c r="B8" s="60"/>
      <c r="C8" s="62" t="s">
        <v>447</v>
      </c>
      <c r="D8" s="510" t="s">
        <v>448</v>
      </c>
      <c r="E8" s="502"/>
      <c r="F8" s="503"/>
      <c r="G8" s="510" t="s">
        <v>181</v>
      </c>
      <c r="H8" s="503"/>
      <c r="I8" s="506" t="s">
        <v>449</v>
      </c>
      <c r="J8" s="506"/>
      <c r="K8" s="506" t="s">
        <v>449</v>
      </c>
      <c r="L8" s="506"/>
      <c r="M8" s="62" t="s">
        <v>447</v>
      </c>
      <c r="N8" s="62" t="s">
        <v>448</v>
      </c>
      <c r="O8" s="62" t="s">
        <v>181</v>
      </c>
      <c r="P8" s="506" t="s">
        <v>449</v>
      </c>
      <c r="Q8" s="506"/>
      <c r="R8" s="506" t="s">
        <v>449</v>
      </c>
      <c r="S8" s="506"/>
      <c r="T8" s="506"/>
      <c r="Y8" s="61"/>
      <c r="Z8" s="61"/>
      <c r="AA8" s="61"/>
      <c r="AB8" s="61"/>
      <c r="AC8" s="61"/>
    </row>
    <row r="9" spans="2:29" ht="13.5" customHeight="1">
      <c r="B9" s="60"/>
      <c r="C9" s="63"/>
      <c r="D9" s="508"/>
      <c r="E9" s="539"/>
      <c r="F9" s="509"/>
      <c r="G9" s="508"/>
      <c r="H9" s="509"/>
      <c r="I9" s="538"/>
      <c r="J9" s="538"/>
      <c r="K9" s="508"/>
      <c r="L9" s="539"/>
      <c r="M9" s="63" t="s">
        <v>381</v>
      </c>
      <c r="N9" s="63" t="s">
        <v>381</v>
      </c>
      <c r="O9" s="63" t="s">
        <v>601</v>
      </c>
      <c r="P9" s="538" t="s">
        <v>381</v>
      </c>
      <c r="Q9" s="538"/>
      <c r="R9" s="508"/>
      <c r="S9" s="509"/>
      <c r="T9" s="62" t="str">
        <f>IF(C9="","",IF(AND(G9=O9,C9&gt;=M9,D9&gt;=N9,I9&lt;=P9,K9&lt;=R9),"OK","NG"))</f>
        <v/>
      </c>
      <c r="Y9" s="61"/>
      <c r="Z9" s="61"/>
      <c r="AA9" s="61"/>
      <c r="AB9" s="61"/>
      <c r="AC9" s="61"/>
    </row>
    <row r="10" spans="2:29" ht="13.5" customHeight="1">
      <c r="B10" s="60"/>
      <c r="C10" s="63"/>
      <c r="D10" s="508"/>
      <c r="E10" s="539"/>
      <c r="F10" s="509"/>
      <c r="G10" s="508"/>
      <c r="H10" s="509"/>
      <c r="I10" s="538"/>
      <c r="J10" s="538"/>
      <c r="K10" s="508"/>
      <c r="L10" s="539"/>
      <c r="M10" s="63" t="s">
        <v>381</v>
      </c>
      <c r="N10" s="63"/>
      <c r="O10" s="63"/>
      <c r="P10" s="538"/>
      <c r="Q10" s="538"/>
      <c r="R10" s="508"/>
      <c r="S10" s="509"/>
      <c r="T10" s="62" t="str">
        <f t="shared" ref="T10:T11" si="0">IF(C10="","",IF(AND(G10=O10,C10&gt;=M10,D10&gt;=N10,I10&lt;=P10,K10&lt;=R10),"OK","NG"))</f>
        <v/>
      </c>
      <c r="Y10" s="61"/>
      <c r="Z10" s="61"/>
      <c r="AA10" s="61"/>
      <c r="AB10" s="61"/>
      <c r="AC10" s="61"/>
    </row>
    <row r="11" spans="2:29" ht="13.5" customHeight="1">
      <c r="B11" s="60"/>
      <c r="C11" s="63"/>
      <c r="D11" s="508"/>
      <c r="E11" s="539"/>
      <c r="F11" s="509"/>
      <c r="G11" s="508"/>
      <c r="H11" s="509"/>
      <c r="I11" s="538"/>
      <c r="J11" s="538"/>
      <c r="K11" s="508"/>
      <c r="L11" s="539"/>
      <c r="M11" s="63" t="s">
        <v>381</v>
      </c>
      <c r="N11" s="63"/>
      <c r="O11" s="63"/>
      <c r="P11" s="538"/>
      <c r="Q11" s="538"/>
      <c r="R11" s="508"/>
      <c r="S11" s="509"/>
      <c r="T11" s="62" t="str">
        <f t="shared" si="0"/>
        <v/>
      </c>
      <c r="Y11" s="61"/>
      <c r="Z11" s="61"/>
      <c r="AA11" s="61"/>
      <c r="AB11" s="61"/>
      <c r="AC11" s="61"/>
    </row>
    <row r="12" spans="2:29" ht="13.5" customHeight="1">
      <c r="B12" s="60"/>
      <c r="C12" s="64"/>
      <c r="D12" s="64"/>
      <c r="E12" s="64"/>
      <c r="F12" s="64"/>
      <c r="G12" s="64"/>
      <c r="H12" s="64"/>
      <c r="J12" s="64"/>
      <c r="K12" s="64"/>
      <c r="L12" s="64"/>
      <c r="M12" s="64"/>
      <c r="N12" s="64"/>
      <c r="O12" s="64"/>
      <c r="P12" s="64"/>
      <c r="R12" s="64"/>
      <c r="S12" s="64"/>
      <c r="T12" s="64"/>
      <c r="U12" s="64"/>
      <c r="V12" s="64"/>
      <c r="Y12" s="61"/>
      <c r="Z12" s="61"/>
      <c r="AA12" s="61"/>
      <c r="AB12" s="61"/>
      <c r="AC12" s="61"/>
    </row>
    <row r="13" spans="2:29" ht="13.5" customHeight="1">
      <c r="B13" s="58"/>
      <c r="C13" s="59"/>
      <c r="D13" s="59"/>
      <c r="E13" s="59"/>
      <c r="F13" s="58"/>
      <c r="G13" s="58"/>
      <c r="H13" s="58"/>
      <c r="I13" s="58"/>
      <c r="J13" s="58"/>
      <c r="Y13" s="61"/>
      <c r="Z13" s="61"/>
      <c r="AA13" s="61"/>
      <c r="AB13" s="61"/>
      <c r="AC13" s="61"/>
    </row>
    <row r="14" spans="2:29" ht="13.5" customHeight="1">
      <c r="B14" s="60" t="s">
        <v>450</v>
      </c>
      <c r="F14" s="58"/>
      <c r="G14" s="58"/>
      <c r="H14" s="58"/>
      <c r="I14" s="58"/>
      <c r="J14" s="58"/>
      <c r="Y14" s="61"/>
      <c r="Z14" s="61"/>
      <c r="AA14" s="61"/>
      <c r="AB14" s="61"/>
      <c r="AC14" s="61"/>
    </row>
    <row r="15" spans="2:29" ht="13.5" customHeight="1">
      <c r="B15" s="60"/>
      <c r="C15" s="518" t="s">
        <v>566</v>
      </c>
      <c r="D15" s="518"/>
      <c r="E15" s="518"/>
      <c r="F15" s="518"/>
      <c r="G15" s="518"/>
      <c r="H15" s="518"/>
      <c r="I15" s="518"/>
      <c r="J15" s="518"/>
      <c r="K15" s="518"/>
      <c r="L15" s="518"/>
      <c r="M15" s="518"/>
      <c r="N15" s="518" t="s">
        <v>567</v>
      </c>
      <c r="O15" s="518"/>
      <c r="P15" s="518"/>
      <c r="Q15" s="518"/>
      <c r="R15" s="518"/>
      <c r="S15" s="518"/>
      <c r="T15" s="518"/>
      <c r="U15" s="518"/>
      <c r="V15" s="504" t="s">
        <v>375</v>
      </c>
      <c r="Y15" s="61"/>
      <c r="Z15" s="61"/>
      <c r="AA15" s="61"/>
      <c r="AB15" s="61"/>
      <c r="AC15" s="61"/>
    </row>
    <row r="16" spans="2:29" ht="13.5" customHeight="1">
      <c r="B16" s="60"/>
      <c r="C16" s="518" t="s">
        <v>444</v>
      </c>
      <c r="D16" s="518"/>
      <c r="E16" s="518"/>
      <c r="F16" s="518"/>
      <c r="G16" s="518"/>
      <c r="H16" s="518"/>
      <c r="I16" s="512" t="s">
        <v>33</v>
      </c>
      <c r="J16" s="504" t="s">
        <v>451</v>
      </c>
      <c r="K16" s="504"/>
      <c r="L16" s="512" t="s">
        <v>452</v>
      </c>
      <c r="M16" s="514"/>
      <c r="N16" s="518" t="s">
        <v>444</v>
      </c>
      <c r="O16" s="518"/>
      <c r="P16" s="518"/>
      <c r="Q16" s="504" t="s">
        <v>33</v>
      </c>
      <c r="R16" s="504" t="s">
        <v>451</v>
      </c>
      <c r="S16" s="504"/>
      <c r="T16" s="512" t="s">
        <v>452</v>
      </c>
      <c r="U16" s="514"/>
      <c r="V16" s="505"/>
      <c r="Y16" s="61"/>
      <c r="Z16" s="61"/>
      <c r="AA16" s="61"/>
      <c r="AB16" s="61"/>
      <c r="AC16" s="61"/>
    </row>
    <row r="17" spans="2:29" ht="13.5" customHeight="1">
      <c r="B17" s="60"/>
      <c r="C17" s="62" t="s">
        <v>447</v>
      </c>
      <c r="D17" s="510" t="s">
        <v>448</v>
      </c>
      <c r="E17" s="502"/>
      <c r="F17" s="503"/>
      <c r="G17" s="510" t="s">
        <v>181</v>
      </c>
      <c r="H17" s="503"/>
      <c r="I17" s="515"/>
      <c r="J17" s="506" t="s">
        <v>449</v>
      </c>
      <c r="K17" s="506"/>
      <c r="L17" s="506" t="s">
        <v>449</v>
      </c>
      <c r="M17" s="506"/>
      <c r="N17" s="62" t="s">
        <v>447</v>
      </c>
      <c r="O17" s="62" t="s">
        <v>448</v>
      </c>
      <c r="P17" s="62" t="s">
        <v>181</v>
      </c>
      <c r="Q17" s="506"/>
      <c r="R17" s="506" t="s">
        <v>449</v>
      </c>
      <c r="S17" s="506"/>
      <c r="T17" s="506" t="s">
        <v>449</v>
      </c>
      <c r="U17" s="506"/>
      <c r="V17" s="506"/>
      <c r="Y17" s="61"/>
      <c r="Z17" s="61"/>
      <c r="AA17" s="61"/>
      <c r="AB17" s="61"/>
      <c r="AC17" s="61"/>
    </row>
    <row r="18" spans="2:29" ht="13.5" customHeight="1">
      <c r="B18" s="60"/>
      <c r="C18" s="63"/>
      <c r="D18" s="508"/>
      <c r="E18" s="539"/>
      <c r="F18" s="509"/>
      <c r="G18" s="508"/>
      <c r="H18" s="509"/>
      <c r="I18" s="65"/>
      <c r="J18" s="538"/>
      <c r="K18" s="538"/>
      <c r="L18" s="508"/>
      <c r="M18" s="539"/>
      <c r="N18" s="63"/>
      <c r="O18" s="63"/>
      <c r="P18" s="63" t="s">
        <v>381</v>
      </c>
      <c r="Q18" s="65" t="s">
        <v>381</v>
      </c>
      <c r="R18" s="538" t="s">
        <v>381</v>
      </c>
      <c r="S18" s="538"/>
      <c r="T18" s="508"/>
      <c r="U18" s="509"/>
      <c r="V18" s="62" t="str">
        <f>IF(C18="","",IF(AND(G18=P18,I18=Q18,C18&gt;=N18,D18&gt;=O18,J18&lt;=R18,L18&lt;=T18),"OK","NG"))</f>
        <v/>
      </c>
      <c r="Y18" s="61"/>
      <c r="Z18" s="61"/>
      <c r="AA18" s="61"/>
      <c r="AB18" s="61"/>
      <c r="AC18" s="61"/>
    </row>
    <row r="19" spans="2:29" ht="13.5" customHeight="1">
      <c r="B19" s="60"/>
      <c r="C19" s="63"/>
      <c r="D19" s="508"/>
      <c r="E19" s="539"/>
      <c r="F19" s="509"/>
      <c r="G19" s="508"/>
      <c r="H19" s="509"/>
      <c r="I19" s="65"/>
      <c r="J19" s="538"/>
      <c r="K19" s="538"/>
      <c r="L19" s="508"/>
      <c r="M19" s="539"/>
      <c r="N19" s="63"/>
      <c r="O19" s="63"/>
      <c r="P19" s="63"/>
      <c r="Q19" s="65" t="s">
        <v>381</v>
      </c>
      <c r="R19" s="538"/>
      <c r="S19" s="538"/>
      <c r="T19" s="508"/>
      <c r="U19" s="509"/>
      <c r="V19" s="62" t="str">
        <f t="shared" ref="V19:V20" si="1">IF(C19="","",IF(AND(G19=P19,I19=Q19,C19&gt;=N19,D19&gt;=O19,J19&lt;=R19,L19&lt;=T19),"OK","NG"))</f>
        <v/>
      </c>
      <c r="Y19" s="61"/>
      <c r="Z19" s="61"/>
      <c r="AA19" s="61"/>
      <c r="AB19" s="61"/>
      <c r="AC19" s="61"/>
    </row>
    <row r="20" spans="2:29" ht="13.5" customHeight="1">
      <c r="B20" s="60"/>
      <c r="C20" s="63"/>
      <c r="D20" s="508"/>
      <c r="E20" s="539"/>
      <c r="F20" s="509"/>
      <c r="G20" s="508"/>
      <c r="H20" s="509"/>
      <c r="I20" s="65"/>
      <c r="J20" s="538"/>
      <c r="K20" s="538"/>
      <c r="L20" s="508"/>
      <c r="M20" s="539"/>
      <c r="N20" s="63"/>
      <c r="O20" s="63"/>
      <c r="P20" s="63"/>
      <c r="Q20" s="65" t="s">
        <v>381</v>
      </c>
      <c r="R20" s="538"/>
      <c r="S20" s="538"/>
      <c r="T20" s="508"/>
      <c r="U20" s="509"/>
      <c r="V20" s="62" t="str">
        <f t="shared" si="1"/>
        <v/>
      </c>
      <c r="Y20" s="61"/>
      <c r="Z20" s="61"/>
      <c r="AA20" s="61"/>
      <c r="AB20" s="61"/>
      <c r="AC20" s="61"/>
    </row>
    <row r="21" spans="2:29" ht="13.5" customHeight="1">
      <c r="F21" s="58"/>
      <c r="G21" s="58"/>
      <c r="H21" s="58"/>
      <c r="I21" s="58"/>
      <c r="J21" s="58"/>
      <c r="Y21" s="61"/>
      <c r="Z21" s="61"/>
      <c r="AA21" s="61"/>
      <c r="AB21" s="61"/>
      <c r="AC21" s="61"/>
    </row>
    <row r="22" spans="2:29" ht="13.5" customHeight="1">
      <c r="B22" s="60"/>
      <c r="F22" s="58"/>
      <c r="G22" s="58"/>
      <c r="Y22" s="61"/>
      <c r="Z22" s="61"/>
      <c r="AA22" s="61"/>
      <c r="AB22" s="61"/>
      <c r="AC22" s="61"/>
    </row>
    <row r="23" spans="2:29" ht="13.5" customHeight="1">
      <c r="B23" s="60" t="s">
        <v>453</v>
      </c>
      <c r="F23" s="58"/>
      <c r="G23" s="58"/>
      <c r="Y23" s="61"/>
      <c r="Z23" s="61"/>
      <c r="AA23" s="61"/>
      <c r="AB23" s="61"/>
      <c r="AC23" s="61"/>
    </row>
    <row r="24" spans="2:29" ht="13.5" customHeight="1">
      <c r="B24" s="60"/>
      <c r="C24" s="518" t="s">
        <v>566</v>
      </c>
      <c r="D24" s="518"/>
      <c r="E24" s="518"/>
      <c r="F24" s="518"/>
      <c r="G24" s="518"/>
      <c r="H24" s="518"/>
      <c r="I24" s="518"/>
      <c r="J24" s="518"/>
      <c r="K24" s="518"/>
      <c r="L24" s="518"/>
      <c r="M24" s="518"/>
      <c r="N24" s="518" t="s">
        <v>567</v>
      </c>
      <c r="O24" s="518"/>
      <c r="P24" s="518"/>
      <c r="Q24" s="518"/>
      <c r="R24" s="518"/>
      <c r="S24" s="518"/>
      <c r="T24" s="518"/>
      <c r="U24" s="518"/>
      <c r="V24" s="504" t="s">
        <v>375</v>
      </c>
      <c r="Y24" s="61"/>
      <c r="Z24" s="61"/>
      <c r="AA24" s="61"/>
      <c r="AB24" s="61"/>
      <c r="AC24" s="61"/>
    </row>
    <row r="25" spans="2:29" ht="13.5" customHeight="1">
      <c r="B25" s="60"/>
      <c r="C25" s="510" t="s">
        <v>444</v>
      </c>
      <c r="D25" s="502"/>
      <c r="E25" s="502"/>
      <c r="F25" s="502"/>
      <c r="G25" s="502"/>
      <c r="H25" s="503"/>
      <c r="I25" s="518" t="s">
        <v>454</v>
      </c>
      <c r="J25" s="504" t="s">
        <v>455</v>
      </c>
      <c r="K25" s="504"/>
      <c r="L25" s="512" t="s">
        <v>456</v>
      </c>
      <c r="M25" s="514"/>
      <c r="N25" s="510" t="s">
        <v>444</v>
      </c>
      <c r="O25" s="502"/>
      <c r="P25" s="503"/>
      <c r="Q25" s="518" t="s">
        <v>454</v>
      </c>
      <c r="R25" s="504" t="s">
        <v>455</v>
      </c>
      <c r="S25" s="504"/>
      <c r="T25" s="512" t="s">
        <v>456</v>
      </c>
      <c r="U25" s="514"/>
      <c r="V25" s="505"/>
      <c r="Y25" s="61"/>
      <c r="Z25" s="61"/>
      <c r="AA25" s="61"/>
      <c r="AB25" s="61"/>
      <c r="AC25" s="61"/>
    </row>
    <row r="26" spans="2:29" ht="13.5" customHeight="1">
      <c r="C26" s="62" t="s">
        <v>447</v>
      </c>
      <c r="D26" s="510" t="s">
        <v>448</v>
      </c>
      <c r="E26" s="502"/>
      <c r="F26" s="503"/>
      <c r="G26" s="510" t="s">
        <v>181</v>
      </c>
      <c r="H26" s="503"/>
      <c r="I26" s="518"/>
      <c r="J26" s="506" t="s">
        <v>449</v>
      </c>
      <c r="K26" s="506"/>
      <c r="L26" s="506" t="s">
        <v>449</v>
      </c>
      <c r="M26" s="506"/>
      <c r="N26" s="62" t="s">
        <v>447</v>
      </c>
      <c r="O26" s="62" t="s">
        <v>448</v>
      </c>
      <c r="P26" s="62" t="s">
        <v>181</v>
      </c>
      <c r="Q26" s="518"/>
      <c r="R26" s="506" t="s">
        <v>449</v>
      </c>
      <c r="S26" s="506"/>
      <c r="T26" s="506" t="s">
        <v>449</v>
      </c>
      <c r="U26" s="506"/>
      <c r="V26" s="506"/>
      <c r="Y26" s="61"/>
      <c r="Z26" s="61"/>
      <c r="AA26" s="61"/>
      <c r="AB26" s="61"/>
      <c r="AC26" s="61"/>
    </row>
    <row r="27" spans="2:29" ht="13.5" customHeight="1">
      <c r="B27" s="60"/>
      <c r="C27" s="63"/>
      <c r="D27" s="508"/>
      <c r="E27" s="539"/>
      <c r="F27" s="509"/>
      <c r="G27" s="508"/>
      <c r="H27" s="509"/>
      <c r="I27" s="63"/>
      <c r="J27" s="538"/>
      <c r="K27" s="538"/>
      <c r="L27" s="508"/>
      <c r="M27" s="539"/>
      <c r="N27" s="63"/>
      <c r="O27" s="63" t="s">
        <v>381</v>
      </c>
      <c r="P27" s="63"/>
      <c r="Q27" s="63" t="s">
        <v>381</v>
      </c>
      <c r="R27" s="538" t="s">
        <v>381</v>
      </c>
      <c r="S27" s="538"/>
      <c r="T27" s="508"/>
      <c r="U27" s="509"/>
      <c r="V27" s="62" t="str">
        <f>IF(C27="","",IF(AND(C27&gt;=N27,D27&gt;=O27,J27&lt;=R27,L27&lt;=T27,I27=Q27,G27=P27),"OK","NG"))</f>
        <v/>
      </c>
      <c r="Y27" s="61"/>
      <c r="Z27" s="61"/>
      <c r="AA27" s="61"/>
      <c r="AB27" s="61"/>
      <c r="AC27" s="61"/>
    </row>
    <row r="28" spans="2:29" ht="13.5" customHeight="1">
      <c r="B28" s="60"/>
      <c r="C28" s="63"/>
      <c r="D28" s="508"/>
      <c r="E28" s="539"/>
      <c r="F28" s="509"/>
      <c r="G28" s="508"/>
      <c r="H28" s="509"/>
      <c r="I28" s="63"/>
      <c r="J28" s="538"/>
      <c r="K28" s="538"/>
      <c r="L28" s="508"/>
      <c r="M28" s="539"/>
      <c r="N28" s="63"/>
      <c r="O28" s="63" t="s">
        <v>381</v>
      </c>
      <c r="P28" s="63"/>
      <c r="Q28" s="63" t="s">
        <v>381</v>
      </c>
      <c r="R28" s="538" t="s">
        <v>381</v>
      </c>
      <c r="S28" s="538"/>
      <c r="T28" s="508"/>
      <c r="U28" s="509"/>
      <c r="V28" s="62" t="str">
        <f t="shared" ref="V28:V30" si="2">IF(C28="","",IF(AND(C28&gt;=N28,D28&gt;=O28,J28&lt;=R28,L28&lt;=T28,I28=Q28,G28=P28),"OK","NG"))</f>
        <v/>
      </c>
      <c r="Y28" s="61"/>
      <c r="Z28" s="61"/>
      <c r="AA28" s="61"/>
      <c r="AB28" s="61"/>
      <c r="AC28" s="61"/>
    </row>
    <row r="29" spans="2:29" ht="13.5" customHeight="1">
      <c r="B29" s="60"/>
      <c r="C29" s="63"/>
      <c r="D29" s="508"/>
      <c r="E29" s="539"/>
      <c r="F29" s="509"/>
      <c r="G29" s="508"/>
      <c r="H29" s="509"/>
      <c r="I29" s="63"/>
      <c r="J29" s="538"/>
      <c r="K29" s="538"/>
      <c r="L29" s="508"/>
      <c r="M29" s="539"/>
      <c r="N29" s="63"/>
      <c r="O29" s="63"/>
      <c r="P29" s="63"/>
      <c r="Q29" s="63"/>
      <c r="R29" s="538"/>
      <c r="S29" s="538"/>
      <c r="T29" s="508"/>
      <c r="U29" s="509"/>
      <c r="V29" s="62" t="str">
        <f t="shared" si="2"/>
        <v/>
      </c>
      <c r="Y29" s="61"/>
      <c r="Z29" s="61"/>
      <c r="AA29" s="61"/>
      <c r="AB29" s="61"/>
      <c r="AC29" s="61"/>
    </row>
    <row r="30" spans="2:29" ht="13.5" customHeight="1">
      <c r="B30" s="60"/>
      <c r="C30" s="63"/>
      <c r="D30" s="508"/>
      <c r="E30" s="539"/>
      <c r="F30" s="509"/>
      <c r="G30" s="508"/>
      <c r="H30" s="509"/>
      <c r="I30" s="63"/>
      <c r="J30" s="538"/>
      <c r="K30" s="538"/>
      <c r="L30" s="508"/>
      <c r="M30" s="539"/>
      <c r="N30" s="63"/>
      <c r="O30" s="63"/>
      <c r="P30" s="63"/>
      <c r="Q30" s="63"/>
      <c r="R30" s="538"/>
      <c r="S30" s="538"/>
      <c r="T30" s="508"/>
      <c r="U30" s="509"/>
      <c r="V30" s="62" t="str">
        <f t="shared" si="2"/>
        <v/>
      </c>
      <c r="Y30" s="61"/>
      <c r="Z30" s="61"/>
      <c r="AA30" s="61"/>
      <c r="AB30" s="61"/>
      <c r="AC30" s="61"/>
    </row>
    <row r="31" spans="2:29" ht="13.5" customHeight="1">
      <c r="B31" s="60"/>
      <c r="F31" s="58"/>
      <c r="G31" s="58"/>
      <c r="Y31" s="61"/>
      <c r="Z31" s="61"/>
      <c r="AA31" s="61"/>
      <c r="AB31" s="61"/>
      <c r="AC31" s="61"/>
    </row>
    <row r="32" spans="2:29" ht="13.5" customHeight="1">
      <c r="B32" s="60"/>
      <c r="F32" s="58"/>
      <c r="G32" s="58"/>
      <c r="Y32" s="61"/>
      <c r="Z32" s="61"/>
      <c r="AA32" s="61"/>
      <c r="AB32" s="61"/>
      <c r="AC32" s="61"/>
    </row>
    <row r="33" spans="2:29" ht="13.5" customHeight="1">
      <c r="B33" s="60" t="s">
        <v>457</v>
      </c>
      <c r="F33" s="58"/>
      <c r="G33" s="58"/>
      <c r="Y33" s="61"/>
      <c r="Z33" s="61"/>
      <c r="AA33" s="61"/>
      <c r="AB33" s="61"/>
      <c r="AC33" s="61"/>
    </row>
    <row r="34" spans="2:29" ht="13.5" customHeight="1">
      <c r="B34" s="60"/>
      <c r="C34" s="512" t="s">
        <v>566</v>
      </c>
      <c r="D34" s="513"/>
      <c r="E34" s="513"/>
      <c r="F34" s="513"/>
      <c r="G34" s="513"/>
      <c r="H34" s="513"/>
      <c r="I34" s="513"/>
      <c r="J34" s="513"/>
      <c r="K34" s="514"/>
      <c r="L34" s="510" t="s">
        <v>567</v>
      </c>
      <c r="M34" s="502"/>
      <c r="N34" s="502"/>
      <c r="O34" s="502"/>
      <c r="P34" s="502"/>
      <c r="Q34" s="502"/>
      <c r="R34" s="502"/>
      <c r="S34" s="503"/>
      <c r="T34" s="504" t="s">
        <v>375</v>
      </c>
    </row>
    <row r="35" spans="2:29" ht="13.5" customHeight="1">
      <c r="B35" s="60"/>
      <c r="C35" s="510" t="s">
        <v>444</v>
      </c>
      <c r="D35" s="502"/>
      <c r="E35" s="502"/>
      <c r="F35" s="502"/>
      <c r="G35" s="502"/>
      <c r="H35" s="503"/>
      <c r="I35" s="518" t="s">
        <v>454</v>
      </c>
      <c r="J35" s="66" t="s">
        <v>399</v>
      </c>
      <c r="K35" s="67" t="s">
        <v>398</v>
      </c>
      <c r="L35" s="515" t="s">
        <v>444</v>
      </c>
      <c r="M35" s="516"/>
      <c r="N35" s="517"/>
      <c r="O35" s="506" t="s">
        <v>454</v>
      </c>
      <c r="P35" s="68" t="s">
        <v>399</v>
      </c>
      <c r="Q35" s="522" t="s">
        <v>398</v>
      </c>
      <c r="R35" s="540"/>
      <c r="S35" s="540"/>
      <c r="T35" s="505"/>
    </row>
    <row r="36" spans="2:29" ht="13.5" customHeight="1">
      <c r="B36" s="60"/>
      <c r="C36" s="62" t="s">
        <v>447</v>
      </c>
      <c r="D36" s="510" t="s">
        <v>448</v>
      </c>
      <c r="E36" s="502"/>
      <c r="F36" s="503"/>
      <c r="G36" s="510" t="s">
        <v>181</v>
      </c>
      <c r="H36" s="503"/>
      <c r="I36" s="518"/>
      <c r="J36" s="69" t="s">
        <v>449</v>
      </c>
      <c r="K36" s="69" t="s">
        <v>449</v>
      </c>
      <c r="L36" s="62" t="s">
        <v>447</v>
      </c>
      <c r="M36" s="62" t="s">
        <v>448</v>
      </c>
      <c r="N36" s="62" t="s">
        <v>181</v>
      </c>
      <c r="O36" s="518"/>
      <c r="P36" s="69" t="s">
        <v>449</v>
      </c>
      <c r="Q36" s="70" t="s">
        <v>449</v>
      </c>
      <c r="R36" s="71"/>
      <c r="S36" s="72" t="s">
        <v>449</v>
      </c>
      <c r="T36" s="506"/>
    </row>
    <row r="37" spans="2:29" ht="13.5" customHeight="1">
      <c r="B37" s="58"/>
      <c r="C37" s="63"/>
      <c r="D37" s="508"/>
      <c r="E37" s="539"/>
      <c r="F37" s="509"/>
      <c r="G37" s="508"/>
      <c r="H37" s="509"/>
      <c r="I37" s="63"/>
      <c r="J37" s="63"/>
      <c r="K37" s="73"/>
      <c r="L37" s="63"/>
      <c r="M37" s="63" t="s">
        <v>381</v>
      </c>
      <c r="N37" s="63"/>
      <c r="O37" s="63" t="s">
        <v>381</v>
      </c>
      <c r="P37" s="63" t="s">
        <v>381</v>
      </c>
      <c r="Q37" s="74"/>
      <c r="R37" s="75" t="s">
        <v>458</v>
      </c>
      <c r="S37" s="76"/>
      <c r="T37" s="62" t="str">
        <f>IF(C37="","",IF(Q37="",IF(AND(C37&gt;=L37,D37&gt;=M37,G37=N37,I37=O37,J37&lt;=P37,K37&lt;=S37),"OK","NG"),IF(AND(C37&gt;=L37,D37&gt;=M37,G37=N37,I37=O37,J37&lt;=P37,Q37&lt;=K37,K37&lt;=S37),"OK","NG")))</f>
        <v/>
      </c>
    </row>
    <row r="38" spans="2:29" ht="13.5" customHeight="1">
      <c r="B38" s="58"/>
      <c r="C38" s="63"/>
      <c r="D38" s="508"/>
      <c r="E38" s="539"/>
      <c r="F38" s="509"/>
      <c r="G38" s="508"/>
      <c r="H38" s="509"/>
      <c r="I38" s="63"/>
      <c r="J38" s="63"/>
      <c r="K38" s="73"/>
      <c r="L38" s="63"/>
      <c r="M38" s="63"/>
      <c r="N38" s="63"/>
      <c r="O38" s="63"/>
      <c r="P38" s="63" t="s">
        <v>381</v>
      </c>
      <c r="Q38" s="74"/>
      <c r="R38" s="75" t="s">
        <v>458</v>
      </c>
      <c r="S38" s="76"/>
      <c r="T38" s="62" t="str">
        <f t="shared" ref="T38:T39" si="3">IF(C38="","",IF(Q38="",IF(AND(C38&gt;=L38,D38&gt;=M38,G38=N38,I38=O38,J38&lt;=P38,K38&lt;=S38),"OK","NG"),IF(AND(C38&gt;=L38,D38&gt;=M38,G38=N38,I38=O38,J38&lt;=P38,Q38&lt;=K38,K38&lt;=S38),"OK","NG")))</f>
        <v/>
      </c>
    </row>
    <row r="39" spans="2:29" ht="13.5" customHeight="1">
      <c r="B39" s="58"/>
      <c r="C39" s="63"/>
      <c r="D39" s="508"/>
      <c r="E39" s="539"/>
      <c r="F39" s="509"/>
      <c r="G39" s="508"/>
      <c r="H39" s="509"/>
      <c r="I39" s="63"/>
      <c r="J39" s="63"/>
      <c r="K39" s="73"/>
      <c r="L39" s="63"/>
      <c r="M39" s="63"/>
      <c r="N39" s="63"/>
      <c r="O39" s="63"/>
      <c r="P39" s="63" t="s">
        <v>381</v>
      </c>
      <c r="Q39" s="74"/>
      <c r="R39" s="75" t="s">
        <v>458</v>
      </c>
      <c r="S39" s="76"/>
      <c r="T39" s="62" t="str">
        <f t="shared" si="3"/>
        <v/>
      </c>
    </row>
    <row r="40" spans="2:29" ht="13.5" customHeight="1">
      <c r="B40" s="58"/>
      <c r="C40" s="64"/>
      <c r="D40" s="64"/>
      <c r="E40" s="64"/>
      <c r="F40" s="64"/>
      <c r="G40" s="64"/>
      <c r="H40" s="64"/>
      <c r="I40" s="64"/>
      <c r="J40" s="64"/>
      <c r="K40" s="64"/>
      <c r="L40" s="64"/>
      <c r="M40" s="64"/>
      <c r="N40" s="64"/>
      <c r="O40" s="64"/>
      <c r="P40" s="64"/>
      <c r="Q40" s="64"/>
      <c r="R40" s="64"/>
    </row>
    <row r="41" spans="2:29" ht="13.5" customHeight="1"/>
    <row r="42" spans="2:29" ht="14.25">
      <c r="B42" s="60" t="s">
        <v>459</v>
      </c>
    </row>
    <row r="43" spans="2:29" ht="13.5" customHeight="1">
      <c r="B43" s="77"/>
      <c r="C43" s="57" t="s">
        <v>460</v>
      </c>
    </row>
    <row r="44" spans="2:29" ht="15.95" customHeight="1">
      <c r="B44" s="77"/>
    </row>
    <row r="45" spans="2:29" ht="15.95" customHeight="1">
      <c r="C45" s="510" t="s">
        <v>461</v>
      </c>
      <c r="D45" s="502"/>
      <c r="E45" s="502"/>
      <c r="F45" s="503"/>
      <c r="G45" s="510" t="s">
        <v>566</v>
      </c>
      <c r="H45" s="502"/>
      <c r="I45" s="502"/>
      <c r="J45" s="502"/>
      <c r="K45" s="502"/>
      <c r="L45" s="503"/>
      <c r="M45" s="510" t="s">
        <v>567</v>
      </c>
      <c r="N45" s="502"/>
      <c r="O45" s="502"/>
      <c r="P45" s="502"/>
      <c r="Q45" s="502"/>
      <c r="R45" s="503"/>
      <c r="S45" s="519" t="s">
        <v>462</v>
      </c>
      <c r="T45" s="510" t="s">
        <v>214</v>
      </c>
      <c r="U45" s="503"/>
    </row>
    <row r="46" spans="2:29" ht="15.95" customHeight="1">
      <c r="C46" s="512" t="s">
        <v>188</v>
      </c>
      <c r="D46" s="514"/>
      <c r="E46" s="512" t="s">
        <v>34</v>
      </c>
      <c r="F46" s="514"/>
      <c r="G46" s="512" t="s">
        <v>463</v>
      </c>
      <c r="H46" s="514"/>
      <c r="I46" s="78" t="s">
        <v>398</v>
      </c>
      <c r="J46" s="79" t="s">
        <v>464</v>
      </c>
      <c r="K46" s="522" t="s">
        <v>465</v>
      </c>
      <c r="L46" s="523"/>
      <c r="M46" s="545" t="s">
        <v>466</v>
      </c>
      <c r="N46" s="80" t="s">
        <v>463</v>
      </c>
      <c r="O46" s="78" t="s">
        <v>398</v>
      </c>
      <c r="P46" s="79" t="s">
        <v>464</v>
      </c>
      <c r="Q46" s="522" t="s">
        <v>465</v>
      </c>
      <c r="R46" s="523"/>
      <c r="S46" s="541"/>
      <c r="T46" s="510"/>
      <c r="U46" s="503"/>
    </row>
    <row r="47" spans="2:29" ht="15.95" customHeight="1">
      <c r="C47" s="543"/>
      <c r="D47" s="544"/>
      <c r="E47" s="543"/>
      <c r="F47" s="544"/>
      <c r="G47" s="515" t="s">
        <v>449</v>
      </c>
      <c r="H47" s="517"/>
      <c r="I47" s="69" t="s">
        <v>449</v>
      </c>
      <c r="J47" s="81" t="s">
        <v>449</v>
      </c>
      <c r="K47" s="524"/>
      <c r="L47" s="525"/>
      <c r="M47" s="528"/>
      <c r="N47" s="82" t="s">
        <v>449</v>
      </c>
      <c r="O47" s="69" t="s">
        <v>449</v>
      </c>
      <c r="P47" s="70" t="s">
        <v>449</v>
      </c>
      <c r="Q47" s="524"/>
      <c r="R47" s="525"/>
      <c r="S47" s="542"/>
      <c r="T47" s="510"/>
      <c r="U47" s="503"/>
    </row>
    <row r="48" spans="2:29" ht="15.95" customHeight="1">
      <c r="C48" s="500"/>
      <c r="D48" s="500"/>
      <c r="E48" s="500"/>
      <c r="F48" s="500"/>
      <c r="G48" s="483"/>
      <c r="H48" s="485"/>
      <c r="I48" s="83"/>
      <c r="J48" s="83"/>
      <c r="K48" s="83"/>
      <c r="L48" s="83"/>
      <c r="M48" s="84"/>
      <c r="N48" s="83"/>
      <c r="O48" s="83" t="s">
        <v>381</v>
      </c>
      <c r="P48" s="83" t="s">
        <v>381</v>
      </c>
      <c r="Q48" s="83" t="s">
        <v>381</v>
      </c>
      <c r="R48" s="83" t="s">
        <v>381</v>
      </c>
      <c r="S48" s="85" t="str">
        <f>IF(C48="","",IF(I48="",IF(AND(G48&lt;=N48,J48&lt;=P48,K48&gt;=Q48,L48&gt;=R48),"OK","NG"),IF(G48="",IF(AND(I48&lt;=O48,J48&lt;=P48,K48&gt;=Q48,L48&gt;=R48),"OK","NG"))))</f>
        <v/>
      </c>
      <c r="T48" s="483"/>
      <c r="U48" s="485"/>
    </row>
    <row r="49" spans="1:22" ht="15.95" customHeight="1">
      <c r="C49" s="500"/>
      <c r="D49" s="500"/>
      <c r="E49" s="483"/>
      <c r="F49" s="485"/>
      <c r="G49" s="483"/>
      <c r="H49" s="485"/>
      <c r="I49" s="83"/>
      <c r="J49" s="83"/>
      <c r="K49" s="83"/>
      <c r="L49" s="83"/>
      <c r="M49" s="84"/>
      <c r="N49" s="83"/>
      <c r="O49" s="83" t="s">
        <v>381</v>
      </c>
      <c r="P49" s="83" t="s">
        <v>381</v>
      </c>
      <c r="Q49" s="83" t="s">
        <v>381</v>
      </c>
      <c r="R49" s="83" t="s">
        <v>381</v>
      </c>
      <c r="S49" s="85" t="str">
        <f t="shared" ref="S49:S53" si="4">IF(C49="","",IF(I49="",IF(AND(G49&lt;=N49,J49&lt;=P49,K49&gt;=Q49,L49&gt;=R49),"OK","NG"),IF(G49="",IF(AND(I49&lt;=O49,J49&lt;=P49,K49&gt;=Q49,L49&gt;=R49),"OK","NG"))))</f>
        <v/>
      </c>
      <c r="T49" s="483"/>
      <c r="U49" s="485"/>
    </row>
    <row r="50" spans="1:22" ht="15.95" customHeight="1">
      <c r="C50" s="500"/>
      <c r="D50" s="500"/>
      <c r="E50" s="500"/>
      <c r="F50" s="500"/>
      <c r="G50" s="483"/>
      <c r="H50" s="485"/>
      <c r="I50" s="83"/>
      <c r="J50" s="83"/>
      <c r="K50" s="83"/>
      <c r="L50" s="83"/>
      <c r="M50" s="84"/>
      <c r="N50" s="83" t="s">
        <v>381</v>
      </c>
      <c r="O50" s="83" t="s">
        <v>381</v>
      </c>
      <c r="P50" s="83" t="s">
        <v>381</v>
      </c>
      <c r="Q50" s="83" t="s">
        <v>381</v>
      </c>
      <c r="R50" s="83" t="s">
        <v>381</v>
      </c>
      <c r="S50" s="85" t="str">
        <f t="shared" si="4"/>
        <v/>
      </c>
      <c r="T50" s="483"/>
      <c r="U50" s="485"/>
    </row>
    <row r="51" spans="1:22" ht="15.95" customHeight="1">
      <c r="C51" s="500"/>
      <c r="D51" s="500"/>
      <c r="E51" s="483"/>
      <c r="F51" s="485"/>
      <c r="G51" s="483"/>
      <c r="H51" s="485"/>
      <c r="I51" s="83"/>
      <c r="J51" s="83"/>
      <c r="K51" s="83"/>
      <c r="L51" s="83"/>
      <c r="M51" s="84"/>
      <c r="N51" s="83"/>
      <c r="O51" s="83" t="s">
        <v>381</v>
      </c>
      <c r="P51" s="83" t="s">
        <v>381</v>
      </c>
      <c r="Q51" s="83" t="s">
        <v>381</v>
      </c>
      <c r="R51" s="83" t="s">
        <v>381</v>
      </c>
      <c r="S51" s="85" t="str">
        <f t="shared" si="4"/>
        <v/>
      </c>
      <c r="T51" s="483"/>
      <c r="U51" s="485"/>
    </row>
    <row r="52" spans="1:22" ht="15.95" customHeight="1">
      <c r="C52" s="500"/>
      <c r="D52" s="500"/>
      <c r="E52" s="483"/>
      <c r="F52" s="485"/>
      <c r="G52" s="483"/>
      <c r="H52" s="485"/>
      <c r="I52" s="83"/>
      <c r="J52" s="83"/>
      <c r="K52" s="83"/>
      <c r="L52" s="83"/>
      <c r="M52" s="84"/>
      <c r="N52" s="83"/>
      <c r="O52" s="83" t="s">
        <v>381</v>
      </c>
      <c r="P52" s="83" t="s">
        <v>381</v>
      </c>
      <c r="Q52" s="83" t="s">
        <v>381</v>
      </c>
      <c r="R52" s="83" t="s">
        <v>381</v>
      </c>
      <c r="S52" s="85" t="str">
        <f t="shared" si="4"/>
        <v/>
      </c>
      <c r="T52" s="483"/>
      <c r="U52" s="485"/>
    </row>
    <row r="53" spans="1:22" ht="15.95" customHeight="1">
      <c r="C53" s="500"/>
      <c r="D53" s="500"/>
      <c r="E53" s="483"/>
      <c r="F53" s="485"/>
      <c r="G53" s="483"/>
      <c r="H53" s="485"/>
      <c r="I53" s="83"/>
      <c r="J53" s="83"/>
      <c r="K53" s="83"/>
      <c r="L53" s="83"/>
      <c r="M53" s="84"/>
      <c r="N53" s="83"/>
      <c r="O53" s="83" t="s">
        <v>381</v>
      </c>
      <c r="P53" s="83" t="s">
        <v>381</v>
      </c>
      <c r="Q53" s="83" t="s">
        <v>381</v>
      </c>
      <c r="R53" s="83" t="s">
        <v>381</v>
      </c>
      <c r="S53" s="85" t="str">
        <f t="shared" si="4"/>
        <v/>
      </c>
      <c r="T53" s="483"/>
      <c r="U53" s="485"/>
    </row>
    <row r="54" spans="1:22" ht="15.95" customHeight="1">
      <c r="A54" s="86"/>
      <c r="C54" s="87"/>
      <c r="D54" s="87"/>
      <c r="E54" s="87"/>
      <c r="F54" s="87"/>
      <c r="G54" s="87"/>
      <c r="H54" s="87"/>
      <c r="I54" s="87"/>
      <c r="J54" s="87"/>
      <c r="K54" s="87"/>
      <c r="L54" s="87"/>
      <c r="M54" s="88"/>
      <c r="N54" s="87"/>
      <c r="O54" s="87"/>
      <c r="P54" s="87"/>
      <c r="Q54" s="87"/>
      <c r="R54" s="87"/>
      <c r="S54" s="87"/>
      <c r="T54" s="87"/>
      <c r="U54" s="87"/>
    </row>
    <row r="55" spans="1:22" ht="15.95" customHeight="1">
      <c r="A55" s="86"/>
      <c r="C55" s="87"/>
      <c r="D55" s="87"/>
      <c r="E55" s="87"/>
      <c r="F55" s="87"/>
      <c r="G55" s="87"/>
      <c r="H55" s="87"/>
      <c r="I55" s="87"/>
      <c r="J55" s="87"/>
      <c r="K55" s="88"/>
      <c r="L55" s="87"/>
      <c r="M55" s="87"/>
      <c r="N55" s="87"/>
      <c r="O55" s="87"/>
      <c r="P55" s="87"/>
      <c r="Q55" s="87"/>
      <c r="R55" s="87"/>
      <c r="S55" s="87"/>
    </row>
    <row r="56" spans="1:22" ht="15.95" customHeight="1">
      <c r="A56" s="86"/>
      <c r="B56" s="60" t="s">
        <v>553</v>
      </c>
      <c r="C56" s="87"/>
      <c r="D56" s="87"/>
      <c r="E56" s="87"/>
      <c r="F56" s="87"/>
      <c r="G56" s="87"/>
      <c r="H56" s="87"/>
      <c r="I56" s="87"/>
      <c r="J56" s="87"/>
      <c r="K56" s="88"/>
      <c r="L56" s="87"/>
    </row>
    <row r="57" spans="1:22" ht="15.95" customHeight="1">
      <c r="A57" s="86"/>
      <c r="C57" s="533" t="s">
        <v>472</v>
      </c>
      <c r="D57" s="533"/>
      <c r="E57" s="533"/>
      <c r="F57" s="533"/>
      <c r="G57" s="518" t="s">
        <v>566</v>
      </c>
      <c r="H57" s="518"/>
      <c r="I57" s="518"/>
      <c r="J57" s="518"/>
      <c r="K57" s="518"/>
      <c r="L57" s="518"/>
      <c r="M57" s="518"/>
      <c r="N57" s="518"/>
      <c r="O57" s="510" t="s">
        <v>567</v>
      </c>
      <c r="P57" s="502"/>
      <c r="Q57" s="502"/>
      <c r="R57" s="502"/>
      <c r="S57" s="502"/>
      <c r="T57" s="502"/>
      <c r="U57" s="503"/>
      <c r="V57" s="504" t="s">
        <v>375</v>
      </c>
    </row>
    <row r="58" spans="1:22" ht="15.95" customHeight="1">
      <c r="A58" s="86"/>
      <c r="C58" s="533"/>
      <c r="D58" s="533"/>
      <c r="E58" s="533"/>
      <c r="F58" s="533"/>
      <c r="G58" s="529" t="s">
        <v>554</v>
      </c>
      <c r="H58" s="530"/>
      <c r="I58" s="64" t="s">
        <v>565</v>
      </c>
      <c r="J58" s="533" t="s">
        <v>555</v>
      </c>
      <c r="K58" s="89" t="s">
        <v>399</v>
      </c>
      <c r="L58" s="518" t="s">
        <v>556</v>
      </c>
      <c r="M58" s="534" t="s">
        <v>557</v>
      </c>
      <c r="N58" s="535"/>
      <c r="O58" s="90" t="s">
        <v>554</v>
      </c>
      <c r="P58" s="64" t="s">
        <v>565</v>
      </c>
      <c r="Q58" s="533" t="s">
        <v>555</v>
      </c>
      <c r="R58" s="89" t="s">
        <v>399</v>
      </c>
      <c r="S58" s="518" t="s">
        <v>556</v>
      </c>
      <c r="T58" s="536" t="s">
        <v>557</v>
      </c>
      <c r="U58" s="535"/>
      <c r="V58" s="505"/>
    </row>
    <row r="59" spans="1:22" ht="15.95" customHeight="1">
      <c r="A59" s="86"/>
      <c r="C59" s="533"/>
      <c r="D59" s="533"/>
      <c r="E59" s="533"/>
      <c r="F59" s="533"/>
      <c r="G59" s="531" t="s">
        <v>558</v>
      </c>
      <c r="H59" s="532"/>
      <c r="I59" s="91" t="s">
        <v>558</v>
      </c>
      <c r="J59" s="533"/>
      <c r="K59" s="92" t="s">
        <v>449</v>
      </c>
      <c r="L59" s="518"/>
      <c r="M59" s="85" t="s">
        <v>559</v>
      </c>
      <c r="N59" s="85" t="s">
        <v>560</v>
      </c>
      <c r="O59" s="91" t="s">
        <v>558</v>
      </c>
      <c r="P59" s="91" t="s">
        <v>558</v>
      </c>
      <c r="Q59" s="533"/>
      <c r="R59" s="92" t="s">
        <v>449</v>
      </c>
      <c r="S59" s="518"/>
      <c r="T59" s="85" t="s">
        <v>559</v>
      </c>
      <c r="U59" s="85" t="s">
        <v>560</v>
      </c>
      <c r="V59" s="506"/>
    </row>
    <row r="60" spans="1:22" ht="15.95" customHeight="1">
      <c r="A60" s="86"/>
      <c r="C60" s="83"/>
      <c r="D60" s="500"/>
      <c r="E60" s="500"/>
      <c r="F60" s="500"/>
      <c r="G60" s="483"/>
      <c r="H60" s="485"/>
      <c r="I60" s="93"/>
      <c r="J60" s="94"/>
      <c r="K60" s="94"/>
      <c r="L60" s="95"/>
      <c r="M60" s="96"/>
      <c r="N60" s="96"/>
      <c r="O60" s="83" t="s">
        <v>381</v>
      </c>
      <c r="P60" s="97" t="s">
        <v>381</v>
      </c>
      <c r="Q60" s="63" t="s">
        <v>381</v>
      </c>
      <c r="R60" s="63" t="s">
        <v>381</v>
      </c>
      <c r="S60" s="63"/>
      <c r="T60" s="98"/>
      <c r="U60" s="98"/>
      <c r="V60" s="63"/>
    </row>
    <row r="61" spans="1:22" ht="15.95" customHeight="1">
      <c r="A61" s="86"/>
      <c r="C61" s="83"/>
      <c r="D61" s="500"/>
      <c r="E61" s="500"/>
      <c r="F61" s="500"/>
      <c r="G61" s="483"/>
      <c r="H61" s="485"/>
      <c r="I61" s="97"/>
      <c r="J61" s="83"/>
      <c r="K61" s="83"/>
      <c r="L61" s="63"/>
      <c r="M61" s="96"/>
      <c r="N61" s="96"/>
      <c r="O61" s="83" t="s">
        <v>381</v>
      </c>
      <c r="P61" s="97" t="s">
        <v>381</v>
      </c>
      <c r="Q61" s="63" t="s">
        <v>381</v>
      </c>
      <c r="R61" s="63" t="s">
        <v>381</v>
      </c>
      <c r="S61" s="63"/>
      <c r="T61" s="98"/>
      <c r="U61" s="98"/>
      <c r="V61" s="63"/>
    </row>
    <row r="62" spans="1:22" ht="15.95" customHeight="1">
      <c r="A62" s="86"/>
      <c r="C62" s="83"/>
      <c r="D62" s="500"/>
      <c r="E62" s="500"/>
      <c r="F62" s="500"/>
      <c r="G62" s="483"/>
      <c r="H62" s="485"/>
      <c r="I62" s="83"/>
      <c r="J62" s="83"/>
      <c r="K62" s="63"/>
      <c r="L62" s="83"/>
      <c r="M62" s="84"/>
      <c r="N62" s="83"/>
      <c r="O62" s="83" t="s">
        <v>381</v>
      </c>
      <c r="P62" s="97" t="s">
        <v>381</v>
      </c>
      <c r="Q62" s="63" t="s">
        <v>381</v>
      </c>
      <c r="R62" s="63" t="s">
        <v>381</v>
      </c>
      <c r="S62" s="98"/>
      <c r="T62" s="98"/>
      <c r="U62" s="98"/>
      <c r="V62" s="63"/>
    </row>
    <row r="63" spans="1:22" ht="15.95" customHeight="1">
      <c r="A63" s="86"/>
      <c r="C63" s="83"/>
      <c r="D63" s="500"/>
      <c r="E63" s="500"/>
      <c r="F63" s="500"/>
      <c r="G63" s="483"/>
      <c r="H63" s="485"/>
      <c r="I63" s="83"/>
      <c r="J63" s="83"/>
      <c r="K63" s="63"/>
      <c r="L63" s="83"/>
      <c r="M63" s="84"/>
      <c r="N63" s="83"/>
      <c r="O63" s="83" t="s">
        <v>381</v>
      </c>
      <c r="P63" s="97" t="s">
        <v>381</v>
      </c>
      <c r="Q63" s="63" t="s">
        <v>381</v>
      </c>
      <c r="R63" s="63" t="s">
        <v>381</v>
      </c>
      <c r="S63" s="98"/>
      <c r="T63" s="98"/>
      <c r="U63" s="98"/>
      <c r="V63" s="63"/>
    </row>
    <row r="64" spans="1:22" ht="15.95" customHeight="1">
      <c r="A64" s="86"/>
      <c r="C64" s="83"/>
      <c r="D64" s="500"/>
      <c r="E64" s="500"/>
      <c r="F64" s="500"/>
      <c r="G64" s="483"/>
      <c r="H64" s="485"/>
      <c r="I64" s="83"/>
      <c r="J64" s="83"/>
      <c r="K64" s="63"/>
      <c r="L64" s="83"/>
      <c r="M64" s="84"/>
      <c r="N64" s="83"/>
      <c r="O64" s="83" t="s">
        <v>381</v>
      </c>
      <c r="P64" s="97" t="s">
        <v>381</v>
      </c>
      <c r="Q64" s="63" t="s">
        <v>381</v>
      </c>
      <c r="R64" s="63" t="s">
        <v>381</v>
      </c>
      <c r="S64" s="98"/>
      <c r="T64" s="98"/>
      <c r="U64" s="98"/>
      <c r="V64" s="63"/>
    </row>
    <row r="65" spans="1:27" ht="15.95" customHeight="1">
      <c r="A65" s="86"/>
      <c r="C65" s="83"/>
      <c r="D65" s="500"/>
      <c r="E65" s="500"/>
      <c r="F65" s="500"/>
      <c r="G65" s="483"/>
      <c r="H65" s="485"/>
      <c r="I65" s="83"/>
      <c r="J65" s="83"/>
      <c r="K65" s="63"/>
      <c r="L65" s="83"/>
      <c r="M65" s="84"/>
      <c r="N65" s="83"/>
      <c r="O65" s="83" t="s">
        <v>381</v>
      </c>
      <c r="P65" s="97" t="s">
        <v>381</v>
      </c>
      <c r="Q65" s="63" t="s">
        <v>381</v>
      </c>
      <c r="R65" s="63" t="s">
        <v>381</v>
      </c>
      <c r="S65" s="98"/>
      <c r="T65" s="98"/>
      <c r="U65" s="98"/>
      <c r="V65" s="63"/>
    </row>
    <row r="66" spans="1:27" ht="13.5" customHeight="1">
      <c r="C66" s="87"/>
      <c r="D66" s="87"/>
      <c r="E66" s="87"/>
      <c r="F66" s="87"/>
      <c r="G66" s="87"/>
      <c r="H66" s="87"/>
      <c r="I66" s="87"/>
      <c r="J66" s="87"/>
      <c r="K66" s="87"/>
      <c r="L66" s="87"/>
      <c r="M66" s="88"/>
      <c r="N66" s="87"/>
      <c r="O66" s="87"/>
      <c r="P66" s="87"/>
      <c r="Q66" s="87"/>
      <c r="R66" s="87"/>
      <c r="S66" s="87"/>
      <c r="T66" s="87"/>
      <c r="U66" s="87"/>
    </row>
    <row r="67" spans="1:27">
      <c r="C67" s="87"/>
      <c r="D67" s="87"/>
      <c r="E67" s="87"/>
      <c r="F67" s="87"/>
      <c r="G67" s="87"/>
      <c r="H67" s="87"/>
      <c r="I67" s="87"/>
      <c r="J67" s="87"/>
      <c r="K67" s="87"/>
      <c r="L67" s="87"/>
      <c r="M67" s="88"/>
      <c r="N67" s="87"/>
      <c r="O67" s="87"/>
      <c r="P67" s="87"/>
      <c r="Q67" s="87"/>
      <c r="R67" s="87"/>
      <c r="S67" s="87"/>
      <c r="T67" s="87"/>
      <c r="U67" s="87"/>
    </row>
    <row r="68" spans="1:27" ht="14.25">
      <c r="B68" s="60" t="s">
        <v>502</v>
      </c>
    </row>
    <row r="69" spans="1:27" ht="13.5" customHeight="1">
      <c r="B69" s="60"/>
      <c r="C69" s="57" t="s">
        <v>467</v>
      </c>
    </row>
    <row r="70" spans="1:27" ht="13.5" customHeight="1">
      <c r="C70" s="57" t="s">
        <v>468</v>
      </c>
    </row>
    <row r="71" spans="1:27" ht="15.95" customHeight="1"/>
    <row r="72" spans="1:27" ht="15.95" customHeight="1">
      <c r="C72" s="518" t="s">
        <v>469</v>
      </c>
      <c r="D72" s="518"/>
      <c r="E72" s="518"/>
      <c r="F72" s="518"/>
      <c r="G72" s="518"/>
      <c r="H72" s="518"/>
      <c r="I72" s="518"/>
      <c r="J72" s="518" t="s">
        <v>566</v>
      </c>
      <c r="K72" s="518"/>
      <c r="L72" s="518"/>
      <c r="M72" s="518"/>
      <c r="N72" s="510" t="s">
        <v>470</v>
      </c>
      <c r="O72" s="503"/>
      <c r="P72" s="518" t="s">
        <v>567</v>
      </c>
      <c r="Q72" s="518"/>
      <c r="R72" s="518"/>
      <c r="S72" s="518"/>
      <c r="T72" s="518"/>
      <c r="U72" s="518"/>
      <c r="V72" s="519" t="s">
        <v>462</v>
      </c>
    </row>
    <row r="73" spans="1:27" ht="15.95" customHeight="1">
      <c r="C73" s="518" t="s">
        <v>471</v>
      </c>
      <c r="D73" s="518" t="s">
        <v>472</v>
      </c>
      <c r="E73" s="518"/>
      <c r="F73" s="518"/>
      <c r="G73" s="518"/>
      <c r="H73" s="518" t="s">
        <v>473</v>
      </c>
      <c r="I73" s="518"/>
      <c r="J73" s="78" t="s">
        <v>398</v>
      </c>
      <c r="K73" s="80" t="s">
        <v>474</v>
      </c>
      <c r="L73" s="522" t="s">
        <v>465</v>
      </c>
      <c r="M73" s="523"/>
      <c r="N73" s="526" t="s">
        <v>465</v>
      </c>
      <c r="O73" s="527"/>
      <c r="P73" s="528" t="s">
        <v>466</v>
      </c>
      <c r="Q73" s="518" t="s">
        <v>376</v>
      </c>
      <c r="R73" s="99" t="s">
        <v>398</v>
      </c>
      <c r="S73" s="62" t="s">
        <v>474</v>
      </c>
      <c r="T73" s="528" t="s">
        <v>465</v>
      </c>
      <c r="U73" s="528"/>
      <c r="V73" s="520"/>
    </row>
    <row r="74" spans="1:27" ht="15.95" customHeight="1">
      <c r="C74" s="518"/>
      <c r="D74" s="518"/>
      <c r="E74" s="518"/>
      <c r="F74" s="518"/>
      <c r="G74" s="518"/>
      <c r="H74" s="518"/>
      <c r="I74" s="518"/>
      <c r="J74" s="82" t="s">
        <v>449</v>
      </c>
      <c r="K74" s="82" t="s">
        <v>449</v>
      </c>
      <c r="L74" s="524"/>
      <c r="M74" s="525"/>
      <c r="N74" s="526"/>
      <c r="O74" s="527"/>
      <c r="P74" s="528"/>
      <c r="Q74" s="518"/>
      <c r="R74" s="62" t="s">
        <v>449</v>
      </c>
      <c r="S74" s="62" t="s">
        <v>449</v>
      </c>
      <c r="T74" s="528"/>
      <c r="U74" s="528"/>
      <c r="V74" s="521"/>
    </row>
    <row r="75" spans="1:27" ht="15.95" customHeight="1">
      <c r="C75" s="100"/>
      <c r="D75" s="500"/>
      <c r="E75" s="500"/>
      <c r="F75" s="500"/>
      <c r="G75" s="500"/>
      <c r="H75" s="500"/>
      <c r="I75" s="500"/>
      <c r="J75" s="101"/>
      <c r="K75" s="101"/>
      <c r="L75" s="101"/>
      <c r="M75" s="101"/>
      <c r="N75" s="97"/>
      <c r="O75" s="97"/>
      <c r="P75" s="102"/>
      <c r="Q75" s="101" t="s">
        <v>381</v>
      </c>
      <c r="R75" s="101"/>
      <c r="S75" s="101"/>
      <c r="T75" s="101"/>
      <c r="U75" s="101"/>
      <c r="V75" s="85" t="str">
        <f>IF(D75="","",IF(N75="",IF(AND(J75&lt;=R75,K75&lt;=S75,L75&gt;=T75,M75&gt;=U75),"OK","NG"),IF(AND(J75&lt;=R75,K75&lt;=S75,N75&gt;=T75,O75&gt;=U75),"OK","NG")))</f>
        <v/>
      </c>
      <c r="Z75" s="61"/>
      <c r="AA75" s="61"/>
    </row>
    <row r="76" spans="1:27" ht="15.95" customHeight="1">
      <c r="C76" s="100"/>
      <c r="D76" s="500"/>
      <c r="E76" s="500"/>
      <c r="F76" s="500"/>
      <c r="G76" s="500"/>
      <c r="H76" s="500"/>
      <c r="I76" s="500"/>
      <c r="J76" s="101"/>
      <c r="K76" s="101"/>
      <c r="L76" s="101"/>
      <c r="M76" s="101"/>
      <c r="N76" s="97"/>
      <c r="O76" s="97"/>
      <c r="P76" s="102"/>
      <c r="Q76" s="101" t="s">
        <v>381</v>
      </c>
      <c r="R76" s="101"/>
      <c r="S76" s="101"/>
      <c r="T76" s="101"/>
      <c r="U76" s="101"/>
      <c r="V76" s="85" t="str">
        <f t="shared" ref="V76:V88" si="5">IF(D76="","",IF(N76="",IF(AND(J76&lt;=R76,K76&lt;=S76,L76&gt;=T76,M76&gt;=U76),"OK","NG"),IF(AND(J76&lt;=R76,K76&lt;=S76,N76&gt;=T76,O76&gt;=U76),"OK","NG")))</f>
        <v/>
      </c>
      <c r="Z76" s="61"/>
      <c r="AA76" s="61"/>
    </row>
    <row r="77" spans="1:27" ht="15.95" customHeight="1">
      <c r="C77" s="100"/>
      <c r="D77" s="500"/>
      <c r="E77" s="500"/>
      <c r="F77" s="500"/>
      <c r="G77" s="500"/>
      <c r="H77" s="500"/>
      <c r="I77" s="500"/>
      <c r="J77" s="101"/>
      <c r="K77" s="101"/>
      <c r="L77" s="101"/>
      <c r="M77" s="101"/>
      <c r="N77" s="97"/>
      <c r="O77" s="97"/>
      <c r="P77" s="102"/>
      <c r="Q77" s="101" t="s">
        <v>381</v>
      </c>
      <c r="R77" s="101"/>
      <c r="S77" s="101"/>
      <c r="T77" s="101"/>
      <c r="U77" s="101"/>
      <c r="V77" s="85" t="str">
        <f t="shared" si="5"/>
        <v/>
      </c>
      <c r="Z77" s="61"/>
      <c r="AA77" s="61"/>
    </row>
    <row r="78" spans="1:27" ht="15.95" customHeight="1">
      <c r="C78" s="100"/>
      <c r="D78" s="500"/>
      <c r="E78" s="500"/>
      <c r="F78" s="500"/>
      <c r="G78" s="500"/>
      <c r="H78" s="500"/>
      <c r="I78" s="500"/>
      <c r="J78" s="101"/>
      <c r="K78" s="101"/>
      <c r="L78" s="101"/>
      <c r="M78" s="101"/>
      <c r="N78" s="97"/>
      <c r="O78" s="97"/>
      <c r="P78" s="102"/>
      <c r="Q78" s="101" t="s">
        <v>381</v>
      </c>
      <c r="R78" s="101"/>
      <c r="S78" s="101"/>
      <c r="T78" s="101"/>
      <c r="U78" s="101"/>
      <c r="V78" s="85" t="str">
        <f t="shared" si="5"/>
        <v/>
      </c>
      <c r="Z78" s="61"/>
      <c r="AA78" s="61"/>
    </row>
    <row r="79" spans="1:27" ht="15.95" customHeight="1">
      <c r="C79" s="83"/>
      <c r="D79" s="500"/>
      <c r="E79" s="500"/>
      <c r="F79" s="500"/>
      <c r="G79" s="500"/>
      <c r="H79" s="500"/>
      <c r="I79" s="500"/>
      <c r="J79" s="101"/>
      <c r="K79" s="101"/>
      <c r="L79" s="100"/>
      <c r="M79" s="100"/>
      <c r="N79" s="97"/>
      <c r="O79" s="97"/>
      <c r="P79" s="102"/>
      <c r="Q79" s="101" t="s">
        <v>381</v>
      </c>
      <c r="R79" s="101"/>
      <c r="S79" s="101"/>
      <c r="T79" s="101"/>
      <c r="U79" s="101"/>
      <c r="V79" s="85" t="str">
        <f t="shared" si="5"/>
        <v/>
      </c>
    </row>
    <row r="80" spans="1:27" ht="15.95" customHeight="1">
      <c r="C80" s="83"/>
      <c r="D80" s="500"/>
      <c r="E80" s="500"/>
      <c r="F80" s="500"/>
      <c r="G80" s="500"/>
      <c r="H80" s="500"/>
      <c r="I80" s="500"/>
      <c r="J80" s="101"/>
      <c r="K80" s="101"/>
      <c r="L80" s="101"/>
      <c r="M80" s="101"/>
      <c r="N80" s="101"/>
      <c r="O80" s="97"/>
      <c r="P80" s="97"/>
      <c r="Q80" s="101"/>
      <c r="R80" s="101"/>
      <c r="S80" s="101"/>
      <c r="T80" s="101"/>
      <c r="U80" s="101"/>
      <c r="V80" s="85" t="str">
        <f t="shared" si="5"/>
        <v/>
      </c>
    </row>
    <row r="81" spans="2:29" ht="15.95" customHeight="1">
      <c r="C81" s="83"/>
      <c r="D81" s="500"/>
      <c r="E81" s="500"/>
      <c r="F81" s="500"/>
      <c r="G81" s="500"/>
      <c r="H81" s="500"/>
      <c r="I81" s="500"/>
      <c r="J81" s="101"/>
      <c r="K81" s="101"/>
      <c r="L81" s="101"/>
      <c r="M81" s="101"/>
      <c r="N81" s="101"/>
      <c r="O81" s="97"/>
      <c r="P81" s="97"/>
      <c r="Q81" s="101"/>
      <c r="R81" s="101"/>
      <c r="S81" s="101"/>
      <c r="T81" s="101"/>
      <c r="U81" s="101"/>
      <c r="V81" s="85" t="str">
        <f t="shared" si="5"/>
        <v/>
      </c>
    </row>
    <row r="82" spans="2:29" ht="15.95" customHeight="1">
      <c r="C82" s="83"/>
      <c r="D82" s="500"/>
      <c r="E82" s="500"/>
      <c r="F82" s="500"/>
      <c r="G82" s="500"/>
      <c r="H82" s="500"/>
      <c r="I82" s="500"/>
      <c r="J82" s="101"/>
      <c r="K82" s="101"/>
      <c r="L82" s="101"/>
      <c r="M82" s="101"/>
      <c r="N82" s="101"/>
      <c r="O82" s="97"/>
      <c r="P82" s="97"/>
      <c r="Q82" s="101"/>
      <c r="R82" s="101"/>
      <c r="S82" s="101"/>
      <c r="T82" s="101"/>
      <c r="U82" s="101"/>
      <c r="V82" s="85" t="str">
        <f t="shared" si="5"/>
        <v/>
      </c>
    </row>
    <row r="83" spans="2:29" ht="15.95" customHeight="1">
      <c r="C83" s="83"/>
      <c r="D83" s="500"/>
      <c r="E83" s="500"/>
      <c r="F83" s="500"/>
      <c r="G83" s="500"/>
      <c r="H83" s="500"/>
      <c r="I83" s="500"/>
      <c r="J83" s="101"/>
      <c r="K83" s="101"/>
      <c r="L83" s="101"/>
      <c r="M83" s="101"/>
      <c r="N83" s="101"/>
      <c r="O83" s="97"/>
      <c r="P83" s="97"/>
      <c r="Q83" s="101"/>
      <c r="R83" s="101"/>
      <c r="S83" s="101"/>
      <c r="T83" s="101"/>
      <c r="U83" s="101"/>
      <c r="V83" s="85" t="str">
        <f t="shared" si="5"/>
        <v/>
      </c>
    </row>
    <row r="84" spans="2:29" ht="15.95" customHeight="1">
      <c r="C84" s="83"/>
      <c r="D84" s="500"/>
      <c r="E84" s="500"/>
      <c r="F84" s="500"/>
      <c r="G84" s="500"/>
      <c r="H84" s="500"/>
      <c r="I84" s="500"/>
      <c r="J84" s="101"/>
      <c r="K84" s="101"/>
      <c r="L84" s="101"/>
      <c r="M84" s="101"/>
      <c r="N84" s="101"/>
      <c r="O84" s="97"/>
      <c r="P84" s="97"/>
      <c r="Q84" s="101"/>
      <c r="R84" s="101"/>
      <c r="S84" s="101"/>
      <c r="T84" s="101"/>
      <c r="U84" s="101"/>
      <c r="V84" s="85" t="str">
        <f t="shared" si="5"/>
        <v/>
      </c>
    </row>
    <row r="85" spans="2:29" ht="15.95" customHeight="1">
      <c r="C85" s="83"/>
      <c r="D85" s="500"/>
      <c r="E85" s="500"/>
      <c r="F85" s="500"/>
      <c r="G85" s="500"/>
      <c r="H85" s="500"/>
      <c r="I85" s="500"/>
      <c r="J85" s="101"/>
      <c r="K85" s="101"/>
      <c r="L85" s="101"/>
      <c r="M85" s="101"/>
      <c r="N85" s="101"/>
      <c r="O85" s="97"/>
      <c r="P85" s="97"/>
      <c r="Q85" s="101"/>
      <c r="R85" s="101"/>
      <c r="S85" s="101"/>
      <c r="T85" s="101"/>
      <c r="U85" s="101"/>
      <c r="V85" s="85" t="str">
        <f t="shared" si="5"/>
        <v/>
      </c>
    </row>
    <row r="86" spans="2:29" ht="15.95" customHeight="1">
      <c r="C86" s="100"/>
      <c r="D86" s="500"/>
      <c r="E86" s="500"/>
      <c r="F86" s="500"/>
      <c r="G86" s="500"/>
      <c r="H86" s="500"/>
      <c r="I86" s="500"/>
      <c r="J86" s="101"/>
      <c r="K86" s="101"/>
      <c r="L86" s="101"/>
      <c r="M86" s="101"/>
      <c r="N86" s="101"/>
      <c r="O86" s="97"/>
      <c r="P86" s="97"/>
      <c r="Q86" s="101"/>
      <c r="R86" s="101"/>
      <c r="S86" s="101"/>
      <c r="T86" s="101"/>
      <c r="U86" s="101"/>
      <c r="V86" s="85" t="str">
        <f t="shared" si="5"/>
        <v/>
      </c>
    </row>
    <row r="87" spans="2:29" ht="15.95" customHeight="1">
      <c r="C87" s="100"/>
      <c r="D87" s="500"/>
      <c r="E87" s="500"/>
      <c r="F87" s="500"/>
      <c r="G87" s="500"/>
      <c r="H87" s="500"/>
      <c r="I87" s="500"/>
      <c r="J87" s="101"/>
      <c r="K87" s="101"/>
      <c r="L87" s="101"/>
      <c r="M87" s="101"/>
      <c r="N87" s="101"/>
      <c r="O87" s="97"/>
      <c r="P87" s="97"/>
      <c r="Q87" s="101"/>
      <c r="R87" s="101"/>
      <c r="S87" s="101"/>
      <c r="T87" s="101"/>
      <c r="U87" s="101"/>
      <c r="V87" s="85" t="str">
        <f t="shared" si="5"/>
        <v/>
      </c>
    </row>
    <row r="88" spans="2:29" ht="13.5" customHeight="1">
      <c r="C88" s="100"/>
      <c r="D88" s="500"/>
      <c r="E88" s="500"/>
      <c r="F88" s="500"/>
      <c r="G88" s="500"/>
      <c r="H88" s="500"/>
      <c r="I88" s="500"/>
      <c r="J88" s="101"/>
      <c r="K88" s="101"/>
      <c r="L88" s="101"/>
      <c r="M88" s="101"/>
      <c r="N88" s="101"/>
      <c r="O88" s="97"/>
      <c r="P88" s="97"/>
      <c r="Q88" s="101"/>
      <c r="R88" s="101"/>
      <c r="S88" s="101"/>
      <c r="T88" s="101"/>
      <c r="U88" s="101"/>
      <c r="V88" s="85" t="str">
        <f t="shared" si="5"/>
        <v/>
      </c>
    </row>
    <row r="89" spans="2:29" ht="13.5" customHeight="1">
      <c r="C89" s="103"/>
      <c r="D89" s="103"/>
      <c r="E89" s="103"/>
      <c r="F89" s="103"/>
      <c r="G89" s="103"/>
      <c r="H89" s="103"/>
      <c r="I89" s="103"/>
      <c r="J89" s="104"/>
      <c r="K89" s="104"/>
      <c r="L89" s="104"/>
      <c r="M89" s="104"/>
      <c r="N89" s="104"/>
      <c r="O89" s="105"/>
      <c r="P89" s="105"/>
      <c r="Q89" s="104"/>
      <c r="R89" s="104"/>
      <c r="S89" s="104"/>
      <c r="T89" s="104"/>
      <c r="U89" s="104"/>
      <c r="V89" s="106"/>
    </row>
    <row r="90" spans="2:29" ht="13.5" customHeight="1">
      <c r="B90" s="86"/>
      <c r="C90" s="103"/>
      <c r="D90" s="103"/>
      <c r="E90" s="103"/>
      <c r="F90" s="103"/>
      <c r="G90" s="103"/>
      <c r="H90" s="103"/>
      <c r="I90" s="104"/>
      <c r="J90" s="104"/>
      <c r="K90" s="104"/>
      <c r="L90" s="104"/>
      <c r="M90" s="104"/>
      <c r="N90" s="105"/>
      <c r="O90" s="105"/>
      <c r="P90" s="104"/>
      <c r="Q90" s="104"/>
      <c r="R90" s="104"/>
      <c r="S90" s="104"/>
      <c r="T90" s="104"/>
      <c r="U90" s="103"/>
      <c r="V90" s="61"/>
    </row>
    <row r="91" spans="2:29" ht="14.25">
      <c r="B91" s="60" t="s">
        <v>539</v>
      </c>
    </row>
    <row r="92" spans="2:29" ht="13.5" customHeight="1"/>
    <row r="93" spans="2:29" ht="13.5" customHeight="1">
      <c r="C93" s="57" t="s">
        <v>475</v>
      </c>
    </row>
    <row r="94" spans="2:29" ht="27" customHeight="1">
      <c r="C94" s="501" t="s">
        <v>476</v>
      </c>
      <c r="D94" s="501"/>
      <c r="E94" s="501"/>
      <c r="F94" s="501"/>
      <c r="G94" s="59"/>
    </row>
    <row r="95" spans="2:29" ht="15.95" customHeight="1">
      <c r="C95" s="518" t="s">
        <v>568</v>
      </c>
      <c r="D95" s="518"/>
      <c r="E95" s="518"/>
      <c r="F95" s="518"/>
      <c r="G95" s="518"/>
      <c r="H95" s="518"/>
      <c r="I95" s="518"/>
      <c r="J95" s="518"/>
      <c r="K95" s="518"/>
      <c r="L95" s="510" t="s">
        <v>566</v>
      </c>
      <c r="M95" s="502"/>
      <c r="N95" s="502"/>
      <c r="O95" s="502"/>
      <c r="P95" s="502"/>
      <c r="Q95" s="502"/>
      <c r="R95" s="503"/>
      <c r="S95" s="510" t="s">
        <v>567</v>
      </c>
      <c r="T95" s="502"/>
      <c r="U95" s="512" t="s">
        <v>477</v>
      </c>
      <c r="V95" s="514"/>
      <c r="Y95" s="61"/>
      <c r="Z95" s="61"/>
      <c r="AA95" s="61"/>
      <c r="AB95" s="61"/>
      <c r="AC95" s="61"/>
    </row>
    <row r="96" spans="2:29" ht="15.95" customHeight="1">
      <c r="C96" s="504" t="s">
        <v>561</v>
      </c>
      <c r="D96" s="512" t="s">
        <v>562</v>
      </c>
      <c r="E96" s="513"/>
      <c r="F96" s="514"/>
      <c r="G96" s="512" t="s">
        <v>461</v>
      </c>
      <c r="H96" s="514"/>
      <c r="I96" s="504" t="s">
        <v>33</v>
      </c>
      <c r="J96" s="510" t="s">
        <v>471</v>
      </c>
      <c r="K96" s="518" t="s">
        <v>35</v>
      </c>
      <c r="L96" s="80" t="s">
        <v>478</v>
      </c>
      <c r="M96" s="80" t="s">
        <v>479</v>
      </c>
      <c r="N96" s="80" t="s">
        <v>480</v>
      </c>
      <c r="O96" s="80" t="s">
        <v>481</v>
      </c>
      <c r="P96" s="80" t="s">
        <v>482</v>
      </c>
      <c r="Q96" s="80" t="s">
        <v>483</v>
      </c>
      <c r="R96" s="64" t="s">
        <v>551</v>
      </c>
      <c r="S96" s="107" t="s">
        <v>482</v>
      </c>
      <c r="T96" s="108" t="s">
        <v>483</v>
      </c>
      <c r="U96" s="543"/>
      <c r="V96" s="544"/>
      <c r="Y96" s="61"/>
      <c r="Z96" s="61"/>
      <c r="AA96" s="61"/>
      <c r="AB96" s="61"/>
      <c r="AC96" s="61"/>
    </row>
    <row r="97" spans="1:29" ht="15.95" customHeight="1">
      <c r="C97" s="506"/>
      <c r="D97" s="515"/>
      <c r="E97" s="516"/>
      <c r="F97" s="517"/>
      <c r="G97" s="515"/>
      <c r="H97" s="517"/>
      <c r="I97" s="506"/>
      <c r="J97" s="510"/>
      <c r="K97" s="518"/>
      <c r="L97" s="82" t="s">
        <v>484</v>
      </c>
      <c r="M97" s="82" t="s">
        <v>484</v>
      </c>
      <c r="N97" s="82" t="s">
        <v>484</v>
      </c>
      <c r="O97" s="82" t="s">
        <v>484</v>
      </c>
      <c r="P97" s="82" t="s">
        <v>485</v>
      </c>
      <c r="Q97" s="82" t="s">
        <v>485</v>
      </c>
      <c r="R97" s="82" t="s">
        <v>484</v>
      </c>
      <c r="S97" s="82" t="s">
        <v>485</v>
      </c>
      <c r="T97" s="82" t="s">
        <v>485</v>
      </c>
      <c r="U97" s="515" t="s">
        <v>486</v>
      </c>
      <c r="V97" s="517"/>
      <c r="Y97" s="61"/>
      <c r="Z97" s="61"/>
      <c r="AA97" s="61"/>
      <c r="AB97" s="61"/>
      <c r="AC97" s="61"/>
    </row>
    <row r="98" spans="1:29" ht="15.95" customHeight="1">
      <c r="A98" s="57" t="str">
        <f t="shared" ref="A98:A119" si="6">CONCATENATE(C98,D98)</f>
        <v/>
      </c>
      <c r="C98" s="100"/>
      <c r="D98" s="500"/>
      <c r="E98" s="500"/>
      <c r="F98" s="500"/>
      <c r="G98" s="500" t="s">
        <v>381</v>
      </c>
      <c r="H98" s="500"/>
      <c r="I98" s="83" t="s">
        <v>381</v>
      </c>
      <c r="J98" s="109" t="s">
        <v>381</v>
      </c>
      <c r="K98" s="63" t="s">
        <v>381</v>
      </c>
      <c r="L98" s="110"/>
      <c r="M98" s="110"/>
      <c r="N98" s="110"/>
      <c r="O98" s="110"/>
      <c r="P98" s="111" t="str">
        <f t="shared" ref="P98:P119" si="7">IF(C98="","",MAX(L98+M98,N98+O98))</f>
        <v/>
      </c>
      <c r="Q98" s="111" t="str">
        <f t="shared" ref="Q98:Q119" si="8">IF(C98="","",MIN(L98+M98,N98+O98))</f>
        <v/>
      </c>
      <c r="R98" s="112" t="str">
        <f t="shared" ref="R98:R119" si="9">IF(C98="","",L98+M98+N98+O98)</f>
        <v/>
      </c>
      <c r="S98" s="113" t="str">
        <f t="shared" ref="S98:S119" si="10">IF(C98="","",IF(P98&lt;=0.985,0.985,IF(P98&lt;=1.97,1.97,IF(P98&lt;=2.955,2.955,IF(P98&lt;=3.94,3.94,IF(P98&lt;=4.925,4.925,IF(P98&lt;=5.91,5.91,IF(P98&lt;=6.895,6.895,IF(P98&lt;=7.88,7.88,IF(P98&lt;=8.865,8.865,IF(P98&lt;=9.85,9.85,IF(P98&lt;=10.835,10.835,IF(P98&lt;=11.82,11.82,IF(P98&lt;=12.805,12.805,IF(P98&lt;=13.79,13.79,IF(P98&lt;=14.775,14.775,"NG"))))))))))))))))</f>
        <v/>
      </c>
      <c r="T98" s="113" t="str">
        <f t="shared" ref="T98:T119" si="11">IF(C98="","",IF(Q98&lt;=0.985,0.985,IF(Q98&lt;=1.97,1.97,IF(Q98&lt;=2.955,2.955,IF(Q98&lt;=3.94,3.94,IF(Q98&lt;=4.925,4.925,IF(Q98&lt;=5.91,5.91,IF(Q98&lt;=6.895,6.895,IF(Q98&lt;=7.88,7.88,IF(Q98&lt;=8.865,8.865,IF(Q98&lt;=9.85,9.85,IF(Q98&lt;=10.835,10.835,IF(Q98&lt;=11.82,11.82,IF(Q98&lt;=12.805,12.805,IF(Q98&lt;=13.79,13.79,IF(Q98&lt;=14.775,14.775,"NG"))))))))))))))))</f>
        <v/>
      </c>
      <c r="U98" s="508"/>
      <c r="V98" s="509"/>
      <c r="Y98" s="61"/>
      <c r="Z98" s="61"/>
      <c r="AA98" s="61"/>
      <c r="AB98" s="61"/>
      <c r="AC98" s="61"/>
    </row>
    <row r="99" spans="1:29" ht="15.95" customHeight="1">
      <c r="A99" s="57" t="str">
        <f t="shared" si="6"/>
        <v/>
      </c>
      <c r="C99" s="100"/>
      <c r="D99" s="500"/>
      <c r="E99" s="500"/>
      <c r="F99" s="500"/>
      <c r="G99" s="500" t="s">
        <v>381</v>
      </c>
      <c r="H99" s="500"/>
      <c r="I99" s="83" t="s">
        <v>381</v>
      </c>
      <c r="J99" s="109"/>
      <c r="K99" s="63"/>
      <c r="L99" s="110"/>
      <c r="M99" s="110"/>
      <c r="N99" s="110"/>
      <c r="O99" s="110"/>
      <c r="P99" s="111" t="str">
        <f t="shared" si="7"/>
        <v/>
      </c>
      <c r="Q99" s="111" t="str">
        <f t="shared" si="8"/>
        <v/>
      </c>
      <c r="R99" s="112" t="str">
        <f t="shared" si="9"/>
        <v/>
      </c>
      <c r="S99" s="113" t="str">
        <f t="shared" si="10"/>
        <v/>
      </c>
      <c r="T99" s="113" t="str">
        <f t="shared" si="11"/>
        <v/>
      </c>
      <c r="U99" s="508"/>
      <c r="V99" s="509"/>
      <c r="Y99" s="61"/>
      <c r="Z99" s="61"/>
      <c r="AA99" s="61"/>
      <c r="AB99" s="61"/>
      <c r="AC99" s="61"/>
    </row>
    <row r="100" spans="1:29" ht="15.95" customHeight="1">
      <c r="A100" s="57" t="str">
        <f t="shared" si="6"/>
        <v/>
      </c>
      <c r="C100" s="100"/>
      <c r="D100" s="500"/>
      <c r="E100" s="500"/>
      <c r="F100" s="500"/>
      <c r="G100" s="500"/>
      <c r="H100" s="500"/>
      <c r="I100" s="83"/>
      <c r="J100" s="109"/>
      <c r="K100" s="63"/>
      <c r="L100" s="110"/>
      <c r="M100" s="110"/>
      <c r="N100" s="110"/>
      <c r="O100" s="110"/>
      <c r="P100" s="111" t="str">
        <f t="shared" si="7"/>
        <v/>
      </c>
      <c r="Q100" s="111" t="str">
        <f t="shared" si="8"/>
        <v/>
      </c>
      <c r="R100" s="112" t="str">
        <f t="shared" si="9"/>
        <v/>
      </c>
      <c r="S100" s="113" t="str">
        <f t="shared" si="10"/>
        <v/>
      </c>
      <c r="T100" s="113" t="str">
        <f t="shared" si="11"/>
        <v/>
      </c>
      <c r="U100" s="508"/>
      <c r="V100" s="509"/>
      <c r="Y100" s="61"/>
      <c r="Z100" s="61"/>
      <c r="AA100" s="61"/>
      <c r="AB100" s="61"/>
      <c r="AC100" s="61"/>
    </row>
    <row r="101" spans="1:29" ht="15.95" customHeight="1">
      <c r="A101" s="57" t="str">
        <f t="shared" si="6"/>
        <v/>
      </c>
      <c r="C101" s="100"/>
      <c r="D101" s="500"/>
      <c r="E101" s="500"/>
      <c r="F101" s="500"/>
      <c r="G101" s="500"/>
      <c r="H101" s="500"/>
      <c r="I101" s="83"/>
      <c r="J101" s="109"/>
      <c r="K101" s="63"/>
      <c r="L101" s="110"/>
      <c r="M101" s="110"/>
      <c r="N101" s="110"/>
      <c r="O101" s="110"/>
      <c r="P101" s="111" t="str">
        <f t="shared" si="7"/>
        <v/>
      </c>
      <c r="Q101" s="111" t="str">
        <f t="shared" si="8"/>
        <v/>
      </c>
      <c r="R101" s="112" t="str">
        <f t="shared" si="9"/>
        <v/>
      </c>
      <c r="S101" s="113" t="str">
        <f t="shared" si="10"/>
        <v/>
      </c>
      <c r="T101" s="113" t="str">
        <f t="shared" si="11"/>
        <v/>
      </c>
      <c r="U101" s="508"/>
      <c r="V101" s="509"/>
      <c r="Y101" s="61"/>
      <c r="Z101" s="61"/>
      <c r="AA101" s="61"/>
      <c r="AB101" s="61"/>
      <c r="AC101" s="61"/>
    </row>
    <row r="102" spans="1:29" ht="15.95" customHeight="1">
      <c r="A102" s="57" t="str">
        <f t="shared" si="6"/>
        <v/>
      </c>
      <c r="C102" s="100"/>
      <c r="D102" s="500"/>
      <c r="E102" s="500"/>
      <c r="F102" s="500"/>
      <c r="G102" s="500"/>
      <c r="H102" s="500"/>
      <c r="I102" s="83"/>
      <c r="J102" s="109"/>
      <c r="K102" s="63"/>
      <c r="L102" s="110"/>
      <c r="M102" s="110"/>
      <c r="N102" s="110"/>
      <c r="O102" s="110"/>
      <c r="P102" s="111" t="str">
        <f t="shared" si="7"/>
        <v/>
      </c>
      <c r="Q102" s="111" t="str">
        <f t="shared" si="8"/>
        <v/>
      </c>
      <c r="R102" s="112" t="str">
        <f t="shared" si="9"/>
        <v/>
      </c>
      <c r="S102" s="113" t="str">
        <f t="shared" si="10"/>
        <v/>
      </c>
      <c r="T102" s="113" t="str">
        <f t="shared" si="11"/>
        <v/>
      </c>
      <c r="U102" s="508"/>
      <c r="V102" s="509"/>
      <c r="Y102" s="61"/>
      <c r="Z102" s="61"/>
      <c r="AA102" s="61"/>
      <c r="AB102" s="61"/>
      <c r="AC102" s="61"/>
    </row>
    <row r="103" spans="1:29" ht="15.95" customHeight="1">
      <c r="A103" s="57" t="str">
        <f t="shared" si="6"/>
        <v/>
      </c>
      <c r="C103" s="100"/>
      <c r="D103" s="500"/>
      <c r="E103" s="500"/>
      <c r="F103" s="500"/>
      <c r="G103" s="500"/>
      <c r="H103" s="500"/>
      <c r="I103" s="83"/>
      <c r="J103" s="109"/>
      <c r="K103" s="63"/>
      <c r="L103" s="110"/>
      <c r="M103" s="110"/>
      <c r="N103" s="110"/>
      <c r="O103" s="110"/>
      <c r="P103" s="111" t="str">
        <f t="shared" si="7"/>
        <v/>
      </c>
      <c r="Q103" s="111" t="str">
        <f t="shared" si="8"/>
        <v/>
      </c>
      <c r="R103" s="112" t="str">
        <f t="shared" si="9"/>
        <v/>
      </c>
      <c r="S103" s="113" t="str">
        <f t="shared" si="10"/>
        <v/>
      </c>
      <c r="T103" s="113" t="str">
        <f t="shared" si="11"/>
        <v/>
      </c>
      <c r="U103" s="508"/>
      <c r="V103" s="509"/>
      <c r="Y103" s="61"/>
      <c r="Z103" s="61"/>
      <c r="AA103" s="61"/>
      <c r="AB103" s="61"/>
      <c r="AC103" s="61"/>
    </row>
    <row r="104" spans="1:29" ht="15.95" customHeight="1">
      <c r="A104" s="57" t="str">
        <f t="shared" si="6"/>
        <v/>
      </c>
      <c r="C104" s="100"/>
      <c r="D104" s="483"/>
      <c r="E104" s="507"/>
      <c r="F104" s="485"/>
      <c r="G104" s="483"/>
      <c r="H104" s="485"/>
      <c r="I104" s="83"/>
      <c r="J104" s="109"/>
      <c r="K104" s="63"/>
      <c r="L104" s="110"/>
      <c r="M104" s="110"/>
      <c r="N104" s="110"/>
      <c r="O104" s="110"/>
      <c r="P104" s="111" t="str">
        <f t="shared" si="7"/>
        <v/>
      </c>
      <c r="Q104" s="111" t="str">
        <f t="shared" si="8"/>
        <v/>
      </c>
      <c r="R104" s="112" t="str">
        <f t="shared" si="9"/>
        <v/>
      </c>
      <c r="S104" s="113" t="str">
        <f t="shared" si="10"/>
        <v/>
      </c>
      <c r="T104" s="113" t="str">
        <f t="shared" si="11"/>
        <v/>
      </c>
      <c r="U104" s="508"/>
      <c r="V104" s="509"/>
      <c r="Y104" s="61"/>
      <c r="Z104" s="61"/>
      <c r="AA104" s="61"/>
      <c r="AB104" s="61"/>
      <c r="AC104" s="61"/>
    </row>
    <row r="105" spans="1:29" ht="15.95" customHeight="1">
      <c r="A105" s="57" t="str">
        <f t="shared" si="6"/>
        <v/>
      </c>
      <c r="C105" s="100"/>
      <c r="D105" s="483"/>
      <c r="E105" s="507"/>
      <c r="F105" s="485"/>
      <c r="G105" s="483"/>
      <c r="H105" s="485"/>
      <c r="I105" s="83"/>
      <c r="J105" s="109"/>
      <c r="K105" s="63"/>
      <c r="L105" s="110"/>
      <c r="M105" s="110"/>
      <c r="N105" s="110"/>
      <c r="O105" s="110"/>
      <c r="P105" s="111" t="str">
        <f t="shared" si="7"/>
        <v/>
      </c>
      <c r="Q105" s="111" t="str">
        <f t="shared" si="8"/>
        <v/>
      </c>
      <c r="R105" s="112" t="str">
        <f t="shared" si="9"/>
        <v/>
      </c>
      <c r="S105" s="113" t="str">
        <f t="shared" si="10"/>
        <v/>
      </c>
      <c r="T105" s="113" t="str">
        <f t="shared" si="11"/>
        <v/>
      </c>
      <c r="U105" s="508"/>
      <c r="V105" s="509"/>
    </row>
    <row r="106" spans="1:29" ht="15.95" customHeight="1">
      <c r="A106" s="57" t="str">
        <f t="shared" si="6"/>
        <v/>
      </c>
      <c r="C106" s="98"/>
      <c r="D106" s="483"/>
      <c r="E106" s="507"/>
      <c r="F106" s="485"/>
      <c r="G106" s="483"/>
      <c r="H106" s="485"/>
      <c r="I106" s="83"/>
      <c r="J106" s="109"/>
      <c r="K106" s="63"/>
      <c r="L106" s="110"/>
      <c r="M106" s="110"/>
      <c r="N106" s="110"/>
      <c r="O106" s="110"/>
      <c r="P106" s="111" t="str">
        <f t="shared" si="7"/>
        <v/>
      </c>
      <c r="Q106" s="111" t="str">
        <f t="shared" si="8"/>
        <v/>
      </c>
      <c r="R106" s="112" t="str">
        <f t="shared" si="9"/>
        <v/>
      </c>
      <c r="S106" s="113" t="str">
        <f t="shared" si="10"/>
        <v/>
      </c>
      <c r="T106" s="113" t="str">
        <f t="shared" si="11"/>
        <v/>
      </c>
      <c r="U106" s="508"/>
      <c r="V106" s="509"/>
    </row>
    <row r="107" spans="1:29" ht="15.95" customHeight="1">
      <c r="A107" s="57" t="str">
        <f t="shared" si="6"/>
        <v/>
      </c>
      <c r="C107" s="98"/>
      <c r="D107" s="483"/>
      <c r="E107" s="507"/>
      <c r="F107" s="485"/>
      <c r="G107" s="483"/>
      <c r="H107" s="485"/>
      <c r="I107" s="83"/>
      <c r="J107" s="109"/>
      <c r="K107" s="63"/>
      <c r="L107" s="110"/>
      <c r="M107" s="110"/>
      <c r="N107" s="110"/>
      <c r="O107" s="110"/>
      <c r="P107" s="111" t="str">
        <f t="shared" si="7"/>
        <v/>
      </c>
      <c r="Q107" s="111" t="str">
        <f t="shared" si="8"/>
        <v/>
      </c>
      <c r="R107" s="112" t="str">
        <f t="shared" si="9"/>
        <v/>
      </c>
      <c r="S107" s="113" t="str">
        <f t="shared" si="10"/>
        <v/>
      </c>
      <c r="T107" s="113" t="str">
        <f t="shared" si="11"/>
        <v/>
      </c>
      <c r="U107" s="508"/>
      <c r="V107" s="509"/>
    </row>
    <row r="108" spans="1:29" ht="15.95" customHeight="1">
      <c r="A108" s="57" t="str">
        <f t="shared" si="6"/>
        <v/>
      </c>
      <c r="C108" s="98"/>
      <c r="D108" s="483"/>
      <c r="E108" s="507"/>
      <c r="F108" s="485"/>
      <c r="G108" s="483"/>
      <c r="H108" s="485"/>
      <c r="I108" s="83"/>
      <c r="J108" s="109"/>
      <c r="K108" s="63"/>
      <c r="L108" s="110"/>
      <c r="M108" s="110"/>
      <c r="N108" s="110"/>
      <c r="O108" s="110"/>
      <c r="P108" s="111" t="str">
        <f t="shared" si="7"/>
        <v/>
      </c>
      <c r="Q108" s="111" t="str">
        <f t="shared" si="8"/>
        <v/>
      </c>
      <c r="R108" s="112" t="str">
        <f t="shared" si="9"/>
        <v/>
      </c>
      <c r="S108" s="113" t="str">
        <f t="shared" si="10"/>
        <v/>
      </c>
      <c r="T108" s="113" t="str">
        <f t="shared" si="11"/>
        <v/>
      </c>
      <c r="U108" s="508"/>
      <c r="V108" s="509"/>
    </row>
    <row r="109" spans="1:29" ht="15.95" customHeight="1">
      <c r="A109" s="57" t="str">
        <f t="shared" si="6"/>
        <v/>
      </c>
      <c r="C109" s="98"/>
      <c r="D109" s="483"/>
      <c r="E109" s="507"/>
      <c r="F109" s="485"/>
      <c r="G109" s="483"/>
      <c r="H109" s="485"/>
      <c r="I109" s="83"/>
      <c r="J109" s="109" t="s">
        <v>381</v>
      </c>
      <c r="K109" s="63"/>
      <c r="L109" s="110"/>
      <c r="M109" s="110"/>
      <c r="N109" s="110"/>
      <c r="O109" s="110"/>
      <c r="P109" s="111" t="str">
        <f t="shared" si="7"/>
        <v/>
      </c>
      <c r="Q109" s="111" t="str">
        <f t="shared" si="8"/>
        <v/>
      </c>
      <c r="R109" s="112" t="str">
        <f t="shared" si="9"/>
        <v/>
      </c>
      <c r="S109" s="113" t="str">
        <f t="shared" si="10"/>
        <v/>
      </c>
      <c r="T109" s="113" t="str">
        <f t="shared" si="11"/>
        <v/>
      </c>
      <c r="U109" s="508"/>
      <c r="V109" s="509"/>
    </row>
    <row r="110" spans="1:29" ht="15.95" customHeight="1">
      <c r="A110" s="57" t="str">
        <f t="shared" si="6"/>
        <v/>
      </c>
      <c r="C110" s="98"/>
      <c r="D110" s="483"/>
      <c r="E110" s="507"/>
      <c r="F110" s="485"/>
      <c r="G110" s="483"/>
      <c r="H110" s="485"/>
      <c r="I110" s="83"/>
      <c r="J110" s="109"/>
      <c r="K110" s="63"/>
      <c r="L110" s="110"/>
      <c r="M110" s="110"/>
      <c r="N110" s="110"/>
      <c r="O110" s="110"/>
      <c r="P110" s="111" t="str">
        <f t="shared" si="7"/>
        <v/>
      </c>
      <c r="Q110" s="111" t="str">
        <f t="shared" si="8"/>
        <v/>
      </c>
      <c r="R110" s="112" t="str">
        <f t="shared" si="9"/>
        <v/>
      </c>
      <c r="S110" s="113" t="str">
        <f t="shared" si="10"/>
        <v/>
      </c>
      <c r="T110" s="113" t="str">
        <f t="shared" si="11"/>
        <v/>
      </c>
      <c r="U110" s="508"/>
      <c r="V110" s="509"/>
    </row>
    <row r="111" spans="1:29" ht="15.95" customHeight="1">
      <c r="A111" s="57" t="str">
        <f t="shared" si="6"/>
        <v/>
      </c>
      <c r="C111" s="98"/>
      <c r="D111" s="483"/>
      <c r="E111" s="507"/>
      <c r="F111" s="485"/>
      <c r="G111" s="483"/>
      <c r="H111" s="485"/>
      <c r="I111" s="83"/>
      <c r="J111" s="109"/>
      <c r="K111" s="63"/>
      <c r="L111" s="110"/>
      <c r="M111" s="110"/>
      <c r="N111" s="110"/>
      <c r="O111" s="110"/>
      <c r="P111" s="111" t="str">
        <f t="shared" si="7"/>
        <v/>
      </c>
      <c r="Q111" s="111" t="str">
        <f t="shared" si="8"/>
        <v/>
      </c>
      <c r="R111" s="112" t="str">
        <f t="shared" si="9"/>
        <v/>
      </c>
      <c r="S111" s="113" t="str">
        <f t="shared" si="10"/>
        <v/>
      </c>
      <c r="T111" s="113" t="str">
        <f t="shared" si="11"/>
        <v/>
      </c>
      <c r="U111" s="508"/>
      <c r="V111" s="509"/>
    </row>
    <row r="112" spans="1:29" ht="15.95" customHeight="1">
      <c r="A112" s="57" t="str">
        <f t="shared" si="6"/>
        <v/>
      </c>
      <c r="C112" s="98"/>
      <c r="D112" s="483"/>
      <c r="E112" s="507"/>
      <c r="F112" s="485"/>
      <c r="G112" s="483"/>
      <c r="H112" s="485"/>
      <c r="I112" s="83"/>
      <c r="J112" s="109"/>
      <c r="K112" s="63"/>
      <c r="L112" s="110"/>
      <c r="M112" s="110"/>
      <c r="N112" s="110"/>
      <c r="O112" s="110"/>
      <c r="P112" s="111" t="str">
        <f t="shared" si="7"/>
        <v/>
      </c>
      <c r="Q112" s="111" t="str">
        <f t="shared" si="8"/>
        <v/>
      </c>
      <c r="R112" s="112" t="str">
        <f t="shared" si="9"/>
        <v/>
      </c>
      <c r="S112" s="113" t="str">
        <f t="shared" si="10"/>
        <v/>
      </c>
      <c r="T112" s="113" t="str">
        <f t="shared" si="11"/>
        <v/>
      </c>
      <c r="U112" s="508"/>
      <c r="V112" s="509"/>
    </row>
    <row r="113" spans="1:22" ht="15.95" customHeight="1">
      <c r="A113" s="57" t="str">
        <f t="shared" si="6"/>
        <v/>
      </c>
      <c r="C113" s="98"/>
      <c r="D113" s="483"/>
      <c r="E113" s="507"/>
      <c r="F113" s="485"/>
      <c r="G113" s="483"/>
      <c r="H113" s="485"/>
      <c r="I113" s="83"/>
      <c r="J113" s="109"/>
      <c r="K113" s="63"/>
      <c r="L113" s="110"/>
      <c r="M113" s="110"/>
      <c r="N113" s="110"/>
      <c r="O113" s="110"/>
      <c r="P113" s="111" t="str">
        <f t="shared" si="7"/>
        <v/>
      </c>
      <c r="Q113" s="111" t="str">
        <f t="shared" si="8"/>
        <v/>
      </c>
      <c r="R113" s="112" t="str">
        <f t="shared" si="9"/>
        <v/>
      </c>
      <c r="S113" s="113" t="str">
        <f t="shared" si="10"/>
        <v/>
      </c>
      <c r="T113" s="113" t="str">
        <f t="shared" si="11"/>
        <v/>
      </c>
      <c r="U113" s="508"/>
      <c r="V113" s="509"/>
    </row>
    <row r="114" spans="1:22" ht="15.95" customHeight="1">
      <c r="A114" s="57" t="str">
        <f t="shared" si="6"/>
        <v/>
      </c>
      <c r="C114" s="98"/>
      <c r="D114" s="483"/>
      <c r="E114" s="507"/>
      <c r="F114" s="485"/>
      <c r="G114" s="483"/>
      <c r="H114" s="485"/>
      <c r="I114" s="83"/>
      <c r="J114" s="109"/>
      <c r="K114" s="63"/>
      <c r="L114" s="110"/>
      <c r="M114" s="110"/>
      <c r="N114" s="110"/>
      <c r="O114" s="110"/>
      <c r="P114" s="111" t="str">
        <f t="shared" si="7"/>
        <v/>
      </c>
      <c r="Q114" s="111" t="str">
        <f t="shared" si="8"/>
        <v/>
      </c>
      <c r="R114" s="112" t="str">
        <f t="shared" si="9"/>
        <v/>
      </c>
      <c r="S114" s="113" t="str">
        <f t="shared" si="10"/>
        <v/>
      </c>
      <c r="T114" s="113" t="str">
        <f t="shared" si="11"/>
        <v/>
      </c>
      <c r="U114" s="508"/>
      <c r="V114" s="509"/>
    </row>
    <row r="115" spans="1:22" ht="15.95" customHeight="1">
      <c r="A115" s="57" t="str">
        <f t="shared" si="6"/>
        <v/>
      </c>
      <c r="C115" s="98"/>
      <c r="D115" s="483"/>
      <c r="E115" s="507"/>
      <c r="F115" s="485"/>
      <c r="G115" s="483"/>
      <c r="H115" s="485"/>
      <c r="I115" s="83"/>
      <c r="J115" s="109"/>
      <c r="K115" s="63"/>
      <c r="L115" s="110"/>
      <c r="M115" s="110"/>
      <c r="N115" s="110"/>
      <c r="O115" s="110"/>
      <c r="P115" s="111" t="str">
        <f t="shared" si="7"/>
        <v/>
      </c>
      <c r="Q115" s="111" t="str">
        <f t="shared" si="8"/>
        <v/>
      </c>
      <c r="R115" s="112" t="str">
        <f t="shared" si="9"/>
        <v/>
      </c>
      <c r="S115" s="113" t="str">
        <f t="shared" si="10"/>
        <v/>
      </c>
      <c r="T115" s="113" t="str">
        <f t="shared" si="11"/>
        <v/>
      </c>
      <c r="U115" s="508"/>
      <c r="V115" s="509"/>
    </row>
    <row r="116" spans="1:22" ht="15.95" customHeight="1">
      <c r="A116" s="57" t="str">
        <f t="shared" si="6"/>
        <v/>
      </c>
      <c r="C116" s="98"/>
      <c r="D116" s="483"/>
      <c r="E116" s="507"/>
      <c r="F116" s="485"/>
      <c r="G116" s="483"/>
      <c r="H116" s="485"/>
      <c r="I116" s="83"/>
      <c r="J116" s="109"/>
      <c r="K116" s="63"/>
      <c r="L116" s="110"/>
      <c r="M116" s="110"/>
      <c r="N116" s="110"/>
      <c r="O116" s="110"/>
      <c r="P116" s="111" t="str">
        <f t="shared" si="7"/>
        <v/>
      </c>
      <c r="Q116" s="111" t="str">
        <f t="shared" si="8"/>
        <v/>
      </c>
      <c r="R116" s="112" t="str">
        <f t="shared" si="9"/>
        <v/>
      </c>
      <c r="S116" s="113" t="str">
        <f t="shared" si="10"/>
        <v/>
      </c>
      <c r="T116" s="113" t="str">
        <f t="shared" si="11"/>
        <v/>
      </c>
      <c r="U116" s="508"/>
      <c r="V116" s="509"/>
    </row>
    <row r="117" spans="1:22" ht="15.95" customHeight="1">
      <c r="A117" s="57" t="str">
        <f t="shared" si="6"/>
        <v/>
      </c>
      <c r="C117" s="98"/>
      <c r="D117" s="483"/>
      <c r="E117" s="507"/>
      <c r="F117" s="485"/>
      <c r="G117" s="483"/>
      <c r="H117" s="485"/>
      <c r="I117" s="83"/>
      <c r="J117" s="109"/>
      <c r="K117" s="63"/>
      <c r="L117" s="110"/>
      <c r="M117" s="110"/>
      <c r="N117" s="110"/>
      <c r="O117" s="110"/>
      <c r="P117" s="111" t="str">
        <f t="shared" si="7"/>
        <v/>
      </c>
      <c r="Q117" s="111" t="str">
        <f t="shared" si="8"/>
        <v/>
      </c>
      <c r="R117" s="112" t="str">
        <f t="shared" si="9"/>
        <v/>
      </c>
      <c r="S117" s="113" t="str">
        <f t="shared" si="10"/>
        <v/>
      </c>
      <c r="T117" s="113" t="str">
        <f t="shared" si="11"/>
        <v/>
      </c>
      <c r="U117" s="508"/>
      <c r="V117" s="509"/>
    </row>
    <row r="118" spans="1:22" ht="15.95" customHeight="1">
      <c r="A118" s="57" t="str">
        <f t="shared" si="6"/>
        <v/>
      </c>
      <c r="C118" s="98"/>
      <c r="D118" s="483"/>
      <c r="E118" s="507"/>
      <c r="F118" s="485"/>
      <c r="G118" s="483"/>
      <c r="H118" s="485"/>
      <c r="I118" s="83"/>
      <c r="J118" s="109"/>
      <c r="K118" s="63"/>
      <c r="L118" s="110"/>
      <c r="M118" s="110"/>
      <c r="N118" s="110"/>
      <c r="O118" s="110"/>
      <c r="P118" s="111" t="str">
        <f t="shared" si="7"/>
        <v/>
      </c>
      <c r="Q118" s="111" t="str">
        <f t="shared" si="8"/>
        <v/>
      </c>
      <c r="R118" s="112" t="str">
        <f t="shared" si="9"/>
        <v/>
      </c>
      <c r="S118" s="113" t="str">
        <f t="shared" si="10"/>
        <v/>
      </c>
      <c r="T118" s="113" t="str">
        <f t="shared" si="11"/>
        <v/>
      </c>
      <c r="U118" s="508"/>
      <c r="V118" s="509"/>
    </row>
    <row r="119" spans="1:22" ht="15.95" customHeight="1">
      <c r="A119" s="57" t="str">
        <f t="shared" si="6"/>
        <v/>
      </c>
      <c r="C119" s="98"/>
      <c r="D119" s="483"/>
      <c r="E119" s="507"/>
      <c r="F119" s="485"/>
      <c r="G119" s="483"/>
      <c r="H119" s="485"/>
      <c r="I119" s="83"/>
      <c r="J119" s="109" t="s">
        <v>381</v>
      </c>
      <c r="K119" s="63"/>
      <c r="L119" s="110"/>
      <c r="M119" s="110"/>
      <c r="N119" s="110"/>
      <c r="O119" s="110"/>
      <c r="P119" s="111" t="str">
        <f t="shared" si="7"/>
        <v/>
      </c>
      <c r="Q119" s="111" t="str">
        <f t="shared" si="8"/>
        <v/>
      </c>
      <c r="R119" s="112" t="str">
        <f t="shared" si="9"/>
        <v/>
      </c>
      <c r="S119" s="113" t="str">
        <f t="shared" si="10"/>
        <v/>
      </c>
      <c r="T119" s="113" t="str">
        <f t="shared" si="11"/>
        <v/>
      </c>
      <c r="U119" s="508"/>
      <c r="V119" s="509"/>
    </row>
    <row r="120" spans="1:22" ht="15.95" customHeight="1">
      <c r="A120" s="57" t="str">
        <f t="shared" ref="A120:A143" si="12">CONCATENATE(C120,D120)</f>
        <v/>
      </c>
      <c r="C120" s="98"/>
      <c r="D120" s="483"/>
      <c r="E120" s="507"/>
      <c r="F120" s="485"/>
      <c r="G120" s="483"/>
      <c r="H120" s="485"/>
      <c r="I120" s="83"/>
      <c r="J120" s="109"/>
      <c r="K120" s="63"/>
      <c r="L120" s="110"/>
      <c r="M120" s="110"/>
      <c r="N120" s="110"/>
      <c r="O120" s="110"/>
      <c r="P120" s="111" t="str">
        <f>IF(C120="","",MAX(L120+M120,N120+O120))</f>
        <v/>
      </c>
      <c r="Q120" s="111" t="str">
        <f>IF(C120="","",MIN(L120+M120,N120+O120))</f>
        <v/>
      </c>
      <c r="R120" s="112" t="str">
        <f>IF(C120="","",L120+M120+N120+O120)</f>
        <v/>
      </c>
      <c r="S120" s="113" t="str">
        <f>IF(C120="","",IF(P120&lt;=0.985,0.985,IF(P120&lt;=1.97,1.97,IF(P120&lt;=2.955,2.955,IF(P120&lt;=3.94,3.94,IF(P120&lt;=4.925,4.925,IF(P120&lt;=5.91,5.91,IF(P120&lt;=6.895,6.895,IF(P120&lt;=7.88,7.88,IF(P120&lt;=8.865,8.865,IF(P120&lt;=9.85,9.85,IF(P120&lt;=10.835,10.835,IF(P120&lt;=11.82,11.82,IF(P120&lt;=12.805,12.805,IF(P120&lt;=13.79,13.79,IF(P120&lt;=14.775,14.775,"NG"))))))))))))))))</f>
        <v/>
      </c>
      <c r="T120" s="113" t="str">
        <f>IF(C120="","",IF(Q120&lt;=0.985,0.985,IF(Q120&lt;=1.97,1.97,IF(Q120&lt;=2.955,2.955,IF(Q120&lt;=3.94,3.94,IF(Q120&lt;=4.925,4.925,IF(Q120&lt;=5.91,5.91,IF(Q120&lt;=6.895,6.895,IF(Q120&lt;=7.88,7.88,IF(Q120&lt;=8.865,8.865,IF(Q120&lt;=9.85,9.85,IF(Q120&lt;=10.835,10.835,IF(Q120&lt;=11.82,11.82,IF(Q120&lt;=12.805,12.805,IF(Q120&lt;=13.79,13.79,IF(Q120&lt;=14.775,14.775,"NG"))))))))))))))))</f>
        <v/>
      </c>
      <c r="U120" s="508"/>
      <c r="V120" s="509"/>
    </row>
    <row r="121" spans="1:22" ht="15.95" customHeight="1">
      <c r="A121" s="57" t="str">
        <f t="shared" si="12"/>
        <v/>
      </c>
      <c r="C121" s="98"/>
      <c r="D121" s="483"/>
      <c r="E121" s="507"/>
      <c r="F121" s="485"/>
      <c r="G121" s="483"/>
      <c r="H121" s="485"/>
      <c r="I121" s="83"/>
      <c r="J121" s="109"/>
      <c r="K121" s="63"/>
      <c r="L121" s="110"/>
      <c r="M121" s="110"/>
      <c r="N121" s="110"/>
      <c r="O121" s="110"/>
      <c r="P121" s="111" t="str">
        <f t="shared" ref="P121:P143" si="13">IF(C121="","",MAX(L121+M121,N121+O121))</f>
        <v/>
      </c>
      <c r="Q121" s="111" t="str">
        <f t="shared" ref="Q121:Q143" si="14">IF(C121="","",MIN(L121+M121,N121+O121))</f>
        <v/>
      </c>
      <c r="R121" s="112" t="str">
        <f t="shared" ref="R121:R143" si="15">IF(C121="","",L121+M121+N121+O121)</f>
        <v/>
      </c>
      <c r="S121" s="113" t="str">
        <f t="shared" ref="S121:S143" si="16">IF(C121="","",IF(P121&lt;=0.985,0.985,IF(P121&lt;=1.97,1.97,IF(P121&lt;=2.955,2.955,IF(P121&lt;=3.94,3.94,IF(P121&lt;=4.925,4.925,IF(P121&lt;=5.91,5.91,IF(P121&lt;=6.895,6.895,IF(P121&lt;=7.88,7.88,IF(P121&lt;=8.865,8.865,IF(P121&lt;=9.85,9.85,IF(P121&lt;=10.835,10.835,IF(P121&lt;=11.82,11.82,IF(P121&lt;=12.805,12.805,IF(P121&lt;=13.79,13.79,IF(P121&lt;=14.775,14.775,"NG"))))))))))))))))</f>
        <v/>
      </c>
      <c r="T121" s="113" t="str">
        <f t="shared" ref="T121:T143" si="17">IF(C121="","",IF(Q121&lt;=0.985,0.985,IF(Q121&lt;=1.97,1.97,IF(Q121&lt;=2.955,2.955,IF(Q121&lt;=3.94,3.94,IF(Q121&lt;=4.925,4.925,IF(Q121&lt;=5.91,5.91,IF(Q121&lt;=6.895,6.895,IF(Q121&lt;=7.88,7.88,IF(Q121&lt;=8.865,8.865,IF(Q121&lt;=9.85,9.85,IF(Q121&lt;=10.835,10.835,IF(Q121&lt;=11.82,11.82,IF(Q121&lt;=12.805,12.805,IF(Q121&lt;=13.79,13.79,IF(Q121&lt;=14.775,14.775,"NG"))))))))))))))))</f>
        <v/>
      </c>
      <c r="U121" s="508"/>
      <c r="V121" s="509"/>
    </row>
    <row r="122" spans="1:22" ht="15.95" customHeight="1">
      <c r="A122" s="57" t="str">
        <f t="shared" si="12"/>
        <v/>
      </c>
      <c r="C122" s="98"/>
      <c r="D122" s="483"/>
      <c r="E122" s="507"/>
      <c r="F122" s="485"/>
      <c r="G122" s="483"/>
      <c r="H122" s="485"/>
      <c r="I122" s="83"/>
      <c r="J122" s="109"/>
      <c r="K122" s="63"/>
      <c r="L122" s="110"/>
      <c r="M122" s="110"/>
      <c r="N122" s="110"/>
      <c r="O122" s="110"/>
      <c r="P122" s="111" t="str">
        <f t="shared" si="13"/>
        <v/>
      </c>
      <c r="Q122" s="111" t="str">
        <f t="shared" si="14"/>
        <v/>
      </c>
      <c r="R122" s="112" t="str">
        <f t="shared" si="15"/>
        <v/>
      </c>
      <c r="S122" s="113" t="str">
        <f t="shared" si="16"/>
        <v/>
      </c>
      <c r="T122" s="113" t="str">
        <f t="shared" si="17"/>
        <v/>
      </c>
      <c r="U122" s="508"/>
      <c r="V122" s="509"/>
    </row>
    <row r="123" spans="1:22" ht="15.95" customHeight="1">
      <c r="A123" s="57" t="str">
        <f t="shared" si="12"/>
        <v/>
      </c>
      <c r="C123" s="98"/>
      <c r="D123" s="483"/>
      <c r="E123" s="507"/>
      <c r="F123" s="485"/>
      <c r="G123" s="483"/>
      <c r="H123" s="485"/>
      <c r="I123" s="83"/>
      <c r="J123" s="109"/>
      <c r="K123" s="63"/>
      <c r="L123" s="110"/>
      <c r="M123" s="110"/>
      <c r="N123" s="110"/>
      <c r="O123" s="110"/>
      <c r="P123" s="111" t="str">
        <f t="shared" si="13"/>
        <v/>
      </c>
      <c r="Q123" s="111" t="str">
        <f t="shared" si="14"/>
        <v/>
      </c>
      <c r="R123" s="112" t="str">
        <f t="shared" si="15"/>
        <v/>
      </c>
      <c r="S123" s="113" t="str">
        <f t="shared" si="16"/>
        <v/>
      </c>
      <c r="T123" s="113" t="str">
        <f t="shared" si="17"/>
        <v/>
      </c>
      <c r="U123" s="508"/>
      <c r="V123" s="509"/>
    </row>
    <row r="124" spans="1:22" ht="15.95" customHeight="1">
      <c r="A124" s="57" t="str">
        <f t="shared" si="12"/>
        <v/>
      </c>
      <c r="C124" s="98"/>
      <c r="D124" s="483"/>
      <c r="E124" s="507"/>
      <c r="F124" s="485"/>
      <c r="G124" s="483"/>
      <c r="H124" s="485"/>
      <c r="I124" s="83"/>
      <c r="J124" s="109"/>
      <c r="K124" s="63"/>
      <c r="L124" s="110"/>
      <c r="M124" s="110"/>
      <c r="N124" s="110"/>
      <c r="O124" s="110"/>
      <c r="P124" s="111" t="str">
        <f t="shared" si="13"/>
        <v/>
      </c>
      <c r="Q124" s="111" t="str">
        <f t="shared" si="14"/>
        <v/>
      </c>
      <c r="R124" s="112" t="str">
        <f t="shared" si="15"/>
        <v/>
      </c>
      <c r="S124" s="113" t="str">
        <f t="shared" si="16"/>
        <v/>
      </c>
      <c r="T124" s="113" t="str">
        <f t="shared" si="17"/>
        <v/>
      </c>
      <c r="U124" s="508"/>
      <c r="V124" s="509"/>
    </row>
    <row r="125" spans="1:22" ht="15.95" customHeight="1">
      <c r="A125" s="57" t="str">
        <f t="shared" si="12"/>
        <v/>
      </c>
      <c r="C125" s="98"/>
      <c r="D125" s="483"/>
      <c r="E125" s="507"/>
      <c r="F125" s="485"/>
      <c r="G125" s="483"/>
      <c r="H125" s="485"/>
      <c r="I125" s="83"/>
      <c r="J125" s="109"/>
      <c r="K125" s="63"/>
      <c r="L125" s="110"/>
      <c r="M125" s="110"/>
      <c r="N125" s="110"/>
      <c r="O125" s="110"/>
      <c r="P125" s="111" t="str">
        <f t="shared" si="13"/>
        <v/>
      </c>
      <c r="Q125" s="111" t="str">
        <f t="shared" si="14"/>
        <v/>
      </c>
      <c r="R125" s="112" t="str">
        <f t="shared" si="15"/>
        <v/>
      </c>
      <c r="S125" s="113" t="str">
        <f t="shared" si="16"/>
        <v/>
      </c>
      <c r="T125" s="113" t="str">
        <f t="shared" si="17"/>
        <v/>
      </c>
      <c r="U125" s="508"/>
      <c r="V125" s="509"/>
    </row>
    <row r="126" spans="1:22" ht="15.95" customHeight="1">
      <c r="A126" s="57" t="str">
        <f t="shared" si="12"/>
        <v/>
      </c>
      <c r="C126" s="98"/>
      <c r="D126" s="483"/>
      <c r="E126" s="507"/>
      <c r="F126" s="485"/>
      <c r="G126" s="483"/>
      <c r="H126" s="485"/>
      <c r="I126" s="83"/>
      <c r="J126" s="109"/>
      <c r="K126" s="63"/>
      <c r="L126" s="110"/>
      <c r="M126" s="110"/>
      <c r="N126" s="110"/>
      <c r="O126" s="110"/>
      <c r="P126" s="111" t="str">
        <f t="shared" si="13"/>
        <v/>
      </c>
      <c r="Q126" s="111" t="str">
        <f t="shared" si="14"/>
        <v/>
      </c>
      <c r="R126" s="112" t="str">
        <f t="shared" si="15"/>
        <v/>
      </c>
      <c r="S126" s="113" t="str">
        <f t="shared" si="16"/>
        <v/>
      </c>
      <c r="T126" s="113" t="str">
        <f t="shared" si="17"/>
        <v/>
      </c>
      <c r="U126" s="508"/>
      <c r="V126" s="509"/>
    </row>
    <row r="127" spans="1:22" ht="15.95" customHeight="1">
      <c r="A127" s="57" t="str">
        <f t="shared" si="12"/>
        <v/>
      </c>
      <c r="C127" s="98"/>
      <c r="D127" s="483"/>
      <c r="E127" s="507"/>
      <c r="F127" s="485"/>
      <c r="G127" s="483"/>
      <c r="H127" s="485"/>
      <c r="I127" s="83"/>
      <c r="J127" s="109"/>
      <c r="K127" s="63"/>
      <c r="L127" s="110"/>
      <c r="M127" s="110"/>
      <c r="N127" s="110"/>
      <c r="O127" s="110"/>
      <c r="P127" s="111" t="str">
        <f t="shared" si="13"/>
        <v/>
      </c>
      <c r="Q127" s="111" t="str">
        <f t="shared" si="14"/>
        <v/>
      </c>
      <c r="R127" s="112" t="str">
        <f t="shared" si="15"/>
        <v/>
      </c>
      <c r="S127" s="113" t="str">
        <f t="shared" si="16"/>
        <v/>
      </c>
      <c r="T127" s="113" t="str">
        <f t="shared" si="17"/>
        <v/>
      </c>
      <c r="U127" s="508"/>
      <c r="V127" s="509"/>
    </row>
    <row r="128" spans="1:22" ht="15.95" customHeight="1">
      <c r="A128" s="57" t="str">
        <f t="shared" si="12"/>
        <v/>
      </c>
      <c r="C128" s="98"/>
      <c r="D128" s="483"/>
      <c r="E128" s="507"/>
      <c r="F128" s="485"/>
      <c r="G128" s="483"/>
      <c r="H128" s="485"/>
      <c r="I128" s="83"/>
      <c r="J128" s="109"/>
      <c r="K128" s="63"/>
      <c r="L128" s="110"/>
      <c r="M128" s="110"/>
      <c r="N128" s="110"/>
      <c r="O128" s="110"/>
      <c r="P128" s="111" t="str">
        <f t="shared" si="13"/>
        <v/>
      </c>
      <c r="Q128" s="111" t="str">
        <f t="shared" si="14"/>
        <v/>
      </c>
      <c r="R128" s="112" t="str">
        <f t="shared" si="15"/>
        <v/>
      </c>
      <c r="S128" s="113" t="str">
        <f t="shared" si="16"/>
        <v/>
      </c>
      <c r="T128" s="113" t="str">
        <f t="shared" si="17"/>
        <v/>
      </c>
      <c r="U128" s="508"/>
      <c r="V128" s="509"/>
    </row>
    <row r="129" spans="1:33" ht="15.95" customHeight="1">
      <c r="A129" s="57" t="str">
        <f t="shared" si="12"/>
        <v/>
      </c>
      <c r="C129" s="98"/>
      <c r="D129" s="483"/>
      <c r="E129" s="507"/>
      <c r="F129" s="485"/>
      <c r="G129" s="483"/>
      <c r="H129" s="485"/>
      <c r="I129" s="83"/>
      <c r="J129" s="109"/>
      <c r="K129" s="63"/>
      <c r="L129" s="110"/>
      <c r="M129" s="110"/>
      <c r="N129" s="110"/>
      <c r="O129" s="110"/>
      <c r="P129" s="111" t="str">
        <f t="shared" si="13"/>
        <v/>
      </c>
      <c r="Q129" s="111" t="str">
        <f t="shared" si="14"/>
        <v/>
      </c>
      <c r="R129" s="112" t="str">
        <f t="shared" si="15"/>
        <v/>
      </c>
      <c r="S129" s="113" t="str">
        <f t="shared" si="16"/>
        <v/>
      </c>
      <c r="T129" s="113" t="str">
        <f t="shared" si="17"/>
        <v/>
      </c>
      <c r="U129" s="508"/>
      <c r="V129" s="509"/>
    </row>
    <row r="130" spans="1:33" ht="15.95" customHeight="1">
      <c r="A130" s="57" t="str">
        <f t="shared" si="12"/>
        <v/>
      </c>
      <c r="C130" s="98"/>
      <c r="D130" s="483"/>
      <c r="E130" s="507"/>
      <c r="F130" s="485"/>
      <c r="G130" s="483"/>
      <c r="H130" s="485"/>
      <c r="I130" s="83"/>
      <c r="J130" s="109"/>
      <c r="K130" s="63"/>
      <c r="L130" s="110"/>
      <c r="M130" s="110"/>
      <c r="N130" s="110"/>
      <c r="O130" s="110"/>
      <c r="P130" s="111" t="str">
        <f t="shared" si="13"/>
        <v/>
      </c>
      <c r="Q130" s="111" t="str">
        <f t="shared" si="14"/>
        <v/>
      </c>
      <c r="R130" s="112" t="str">
        <f t="shared" si="15"/>
        <v/>
      </c>
      <c r="S130" s="113" t="str">
        <f t="shared" si="16"/>
        <v/>
      </c>
      <c r="T130" s="113" t="str">
        <f t="shared" si="17"/>
        <v/>
      </c>
      <c r="U130" s="508"/>
      <c r="V130" s="509"/>
    </row>
    <row r="131" spans="1:33" ht="15.95" customHeight="1">
      <c r="A131" s="57" t="str">
        <f t="shared" si="12"/>
        <v/>
      </c>
      <c r="C131" s="98"/>
      <c r="D131" s="483"/>
      <c r="E131" s="507"/>
      <c r="F131" s="485"/>
      <c r="G131" s="483"/>
      <c r="H131" s="485"/>
      <c r="I131" s="83"/>
      <c r="J131" s="109"/>
      <c r="K131" s="63"/>
      <c r="L131" s="110"/>
      <c r="M131" s="110"/>
      <c r="N131" s="110"/>
      <c r="O131" s="110"/>
      <c r="P131" s="111" t="str">
        <f t="shared" si="13"/>
        <v/>
      </c>
      <c r="Q131" s="111" t="str">
        <f t="shared" si="14"/>
        <v/>
      </c>
      <c r="R131" s="112" t="str">
        <f t="shared" si="15"/>
        <v/>
      </c>
      <c r="S131" s="113" t="str">
        <f t="shared" si="16"/>
        <v/>
      </c>
      <c r="T131" s="113" t="str">
        <f t="shared" si="17"/>
        <v/>
      </c>
      <c r="U131" s="508"/>
      <c r="V131" s="509"/>
    </row>
    <row r="132" spans="1:33" ht="15.95" customHeight="1">
      <c r="A132" s="57" t="str">
        <f t="shared" si="12"/>
        <v/>
      </c>
      <c r="C132" s="98"/>
      <c r="D132" s="483"/>
      <c r="E132" s="507"/>
      <c r="F132" s="485"/>
      <c r="G132" s="483"/>
      <c r="H132" s="485"/>
      <c r="I132" s="83"/>
      <c r="J132" s="109"/>
      <c r="K132" s="63"/>
      <c r="L132" s="110"/>
      <c r="M132" s="110"/>
      <c r="N132" s="110"/>
      <c r="O132" s="110"/>
      <c r="P132" s="111" t="str">
        <f t="shared" si="13"/>
        <v/>
      </c>
      <c r="Q132" s="111" t="str">
        <f t="shared" si="14"/>
        <v/>
      </c>
      <c r="R132" s="112" t="str">
        <f t="shared" si="15"/>
        <v/>
      </c>
      <c r="S132" s="113" t="str">
        <f t="shared" si="16"/>
        <v/>
      </c>
      <c r="T132" s="113" t="str">
        <f t="shared" si="17"/>
        <v/>
      </c>
      <c r="U132" s="508"/>
      <c r="V132" s="509"/>
    </row>
    <row r="133" spans="1:33" ht="15.95" customHeight="1">
      <c r="A133" s="57" t="str">
        <f t="shared" si="12"/>
        <v/>
      </c>
      <c r="C133" s="98"/>
      <c r="D133" s="483"/>
      <c r="E133" s="507"/>
      <c r="F133" s="485"/>
      <c r="G133" s="483"/>
      <c r="H133" s="485"/>
      <c r="I133" s="83"/>
      <c r="J133" s="109"/>
      <c r="K133" s="63"/>
      <c r="L133" s="110"/>
      <c r="M133" s="110"/>
      <c r="N133" s="110"/>
      <c r="O133" s="110"/>
      <c r="P133" s="111" t="str">
        <f t="shared" si="13"/>
        <v/>
      </c>
      <c r="Q133" s="111" t="str">
        <f t="shared" si="14"/>
        <v/>
      </c>
      <c r="R133" s="112" t="str">
        <f t="shared" si="15"/>
        <v/>
      </c>
      <c r="S133" s="113" t="str">
        <f t="shared" si="16"/>
        <v/>
      </c>
      <c r="T133" s="113" t="str">
        <f t="shared" si="17"/>
        <v/>
      </c>
      <c r="U133" s="508"/>
      <c r="V133" s="509"/>
    </row>
    <row r="134" spans="1:33" ht="15.95" customHeight="1">
      <c r="A134" s="57" t="str">
        <f t="shared" si="12"/>
        <v/>
      </c>
      <c r="C134" s="98"/>
      <c r="D134" s="483"/>
      <c r="E134" s="507"/>
      <c r="F134" s="485"/>
      <c r="G134" s="483"/>
      <c r="H134" s="485"/>
      <c r="I134" s="83"/>
      <c r="J134" s="109"/>
      <c r="K134" s="63"/>
      <c r="L134" s="110"/>
      <c r="M134" s="110"/>
      <c r="N134" s="110"/>
      <c r="O134" s="110"/>
      <c r="P134" s="111" t="str">
        <f t="shared" si="13"/>
        <v/>
      </c>
      <c r="Q134" s="111" t="str">
        <f t="shared" si="14"/>
        <v/>
      </c>
      <c r="R134" s="112" t="str">
        <f t="shared" si="15"/>
        <v/>
      </c>
      <c r="S134" s="113" t="str">
        <f t="shared" si="16"/>
        <v/>
      </c>
      <c r="T134" s="113" t="str">
        <f t="shared" si="17"/>
        <v/>
      </c>
      <c r="U134" s="508"/>
      <c r="V134" s="509"/>
    </row>
    <row r="135" spans="1:33" ht="15.95" customHeight="1">
      <c r="A135" s="57" t="str">
        <f t="shared" si="12"/>
        <v/>
      </c>
      <c r="C135" s="98"/>
      <c r="D135" s="483"/>
      <c r="E135" s="507"/>
      <c r="F135" s="485"/>
      <c r="G135" s="483"/>
      <c r="H135" s="485"/>
      <c r="I135" s="83"/>
      <c r="J135" s="109"/>
      <c r="K135" s="63"/>
      <c r="L135" s="110"/>
      <c r="M135" s="110"/>
      <c r="N135" s="110"/>
      <c r="O135" s="110"/>
      <c r="P135" s="111" t="str">
        <f t="shared" si="13"/>
        <v/>
      </c>
      <c r="Q135" s="111" t="str">
        <f t="shared" si="14"/>
        <v/>
      </c>
      <c r="R135" s="112" t="str">
        <f t="shared" si="15"/>
        <v/>
      </c>
      <c r="S135" s="113" t="str">
        <f t="shared" si="16"/>
        <v/>
      </c>
      <c r="T135" s="113" t="str">
        <f t="shared" si="17"/>
        <v/>
      </c>
      <c r="U135" s="508"/>
      <c r="V135" s="509"/>
    </row>
    <row r="136" spans="1:33" ht="15.95" customHeight="1">
      <c r="A136" s="57" t="str">
        <f t="shared" si="12"/>
        <v/>
      </c>
      <c r="C136" s="98"/>
      <c r="D136" s="483"/>
      <c r="E136" s="507"/>
      <c r="F136" s="485"/>
      <c r="G136" s="483"/>
      <c r="H136" s="485"/>
      <c r="I136" s="83"/>
      <c r="J136" s="109"/>
      <c r="K136" s="63"/>
      <c r="L136" s="110"/>
      <c r="M136" s="110"/>
      <c r="N136" s="110"/>
      <c r="O136" s="110"/>
      <c r="P136" s="111" t="str">
        <f t="shared" si="13"/>
        <v/>
      </c>
      <c r="Q136" s="111" t="str">
        <f t="shared" si="14"/>
        <v/>
      </c>
      <c r="R136" s="112" t="str">
        <f t="shared" si="15"/>
        <v/>
      </c>
      <c r="S136" s="113" t="str">
        <f t="shared" si="16"/>
        <v/>
      </c>
      <c r="T136" s="113" t="str">
        <f t="shared" si="17"/>
        <v/>
      </c>
      <c r="U136" s="508"/>
      <c r="V136" s="509"/>
    </row>
    <row r="137" spans="1:33" ht="15.95" customHeight="1">
      <c r="A137" s="57" t="str">
        <f t="shared" si="12"/>
        <v/>
      </c>
      <c r="C137" s="98"/>
      <c r="D137" s="483"/>
      <c r="E137" s="507"/>
      <c r="F137" s="485"/>
      <c r="G137" s="483"/>
      <c r="H137" s="485"/>
      <c r="I137" s="83"/>
      <c r="J137" s="109"/>
      <c r="K137" s="63"/>
      <c r="L137" s="110"/>
      <c r="M137" s="110"/>
      <c r="N137" s="110"/>
      <c r="O137" s="110"/>
      <c r="P137" s="111" t="str">
        <f t="shared" si="13"/>
        <v/>
      </c>
      <c r="Q137" s="111" t="str">
        <f t="shared" si="14"/>
        <v/>
      </c>
      <c r="R137" s="112" t="str">
        <f t="shared" si="15"/>
        <v/>
      </c>
      <c r="S137" s="113" t="str">
        <f t="shared" si="16"/>
        <v/>
      </c>
      <c r="T137" s="113" t="str">
        <f t="shared" si="17"/>
        <v/>
      </c>
      <c r="U137" s="508"/>
      <c r="V137" s="509"/>
    </row>
    <row r="138" spans="1:33" ht="15.95" customHeight="1">
      <c r="A138" s="57" t="str">
        <f t="shared" si="12"/>
        <v/>
      </c>
      <c r="C138" s="98"/>
      <c r="D138" s="483"/>
      <c r="E138" s="507"/>
      <c r="F138" s="485"/>
      <c r="G138" s="483"/>
      <c r="H138" s="485"/>
      <c r="I138" s="83"/>
      <c r="J138" s="109"/>
      <c r="K138" s="63"/>
      <c r="L138" s="110"/>
      <c r="M138" s="110"/>
      <c r="N138" s="110"/>
      <c r="O138" s="110"/>
      <c r="P138" s="111" t="str">
        <f t="shared" si="13"/>
        <v/>
      </c>
      <c r="Q138" s="111" t="str">
        <f t="shared" si="14"/>
        <v/>
      </c>
      <c r="R138" s="112" t="str">
        <f t="shared" si="15"/>
        <v/>
      </c>
      <c r="S138" s="113" t="str">
        <f t="shared" si="16"/>
        <v/>
      </c>
      <c r="T138" s="113" t="str">
        <f t="shared" si="17"/>
        <v/>
      </c>
      <c r="U138" s="508"/>
      <c r="V138" s="509"/>
    </row>
    <row r="139" spans="1:33" ht="15.95" customHeight="1">
      <c r="A139" s="57" t="str">
        <f t="shared" si="12"/>
        <v/>
      </c>
      <c r="C139" s="98"/>
      <c r="D139" s="483"/>
      <c r="E139" s="507"/>
      <c r="F139" s="485"/>
      <c r="G139" s="483"/>
      <c r="H139" s="485"/>
      <c r="I139" s="83"/>
      <c r="J139" s="109"/>
      <c r="K139" s="63"/>
      <c r="L139" s="110"/>
      <c r="M139" s="110"/>
      <c r="N139" s="110"/>
      <c r="O139" s="110"/>
      <c r="P139" s="111" t="str">
        <f t="shared" si="13"/>
        <v/>
      </c>
      <c r="Q139" s="111" t="str">
        <f t="shared" si="14"/>
        <v/>
      </c>
      <c r="R139" s="112" t="str">
        <f t="shared" si="15"/>
        <v/>
      </c>
      <c r="S139" s="113" t="str">
        <f t="shared" si="16"/>
        <v/>
      </c>
      <c r="T139" s="113" t="str">
        <f t="shared" si="17"/>
        <v/>
      </c>
      <c r="U139" s="508"/>
      <c r="V139" s="509"/>
    </row>
    <row r="140" spans="1:33" ht="15.95" customHeight="1">
      <c r="A140" s="57" t="str">
        <f t="shared" si="12"/>
        <v/>
      </c>
      <c r="C140" s="98"/>
      <c r="D140" s="483"/>
      <c r="E140" s="507"/>
      <c r="F140" s="485"/>
      <c r="G140" s="483"/>
      <c r="H140" s="485"/>
      <c r="I140" s="83"/>
      <c r="J140" s="109"/>
      <c r="K140" s="63"/>
      <c r="L140" s="110"/>
      <c r="M140" s="110"/>
      <c r="N140" s="110"/>
      <c r="O140" s="110"/>
      <c r="P140" s="111" t="str">
        <f t="shared" si="13"/>
        <v/>
      </c>
      <c r="Q140" s="111" t="str">
        <f t="shared" si="14"/>
        <v/>
      </c>
      <c r="R140" s="112" t="str">
        <f t="shared" si="15"/>
        <v/>
      </c>
      <c r="S140" s="113" t="str">
        <f t="shared" si="16"/>
        <v/>
      </c>
      <c r="T140" s="113" t="str">
        <f t="shared" si="17"/>
        <v/>
      </c>
      <c r="U140" s="508"/>
      <c r="V140" s="509"/>
    </row>
    <row r="141" spans="1:33" ht="15.95" customHeight="1">
      <c r="A141" s="57" t="str">
        <f t="shared" si="12"/>
        <v/>
      </c>
      <c r="C141" s="98"/>
      <c r="D141" s="483"/>
      <c r="E141" s="507"/>
      <c r="F141" s="485"/>
      <c r="G141" s="483"/>
      <c r="H141" s="485"/>
      <c r="I141" s="83"/>
      <c r="J141" s="109"/>
      <c r="K141" s="63"/>
      <c r="L141" s="110"/>
      <c r="M141" s="110"/>
      <c r="N141" s="110"/>
      <c r="O141" s="110"/>
      <c r="P141" s="111" t="str">
        <f t="shared" si="13"/>
        <v/>
      </c>
      <c r="Q141" s="111" t="str">
        <f t="shared" si="14"/>
        <v/>
      </c>
      <c r="R141" s="112" t="str">
        <f t="shared" si="15"/>
        <v/>
      </c>
      <c r="S141" s="113" t="str">
        <f t="shared" si="16"/>
        <v/>
      </c>
      <c r="T141" s="113" t="str">
        <f t="shared" si="17"/>
        <v/>
      </c>
      <c r="U141" s="508"/>
      <c r="V141" s="509"/>
    </row>
    <row r="142" spans="1:33" ht="15.95" customHeight="1">
      <c r="A142" s="57" t="str">
        <f t="shared" si="12"/>
        <v/>
      </c>
      <c r="C142" s="98"/>
      <c r="D142" s="483"/>
      <c r="E142" s="507"/>
      <c r="F142" s="485"/>
      <c r="G142" s="483"/>
      <c r="H142" s="485"/>
      <c r="I142" s="83"/>
      <c r="J142" s="109"/>
      <c r="K142" s="63"/>
      <c r="L142" s="110"/>
      <c r="M142" s="110"/>
      <c r="N142" s="110"/>
      <c r="O142" s="110"/>
      <c r="P142" s="111" t="str">
        <f t="shared" si="13"/>
        <v/>
      </c>
      <c r="Q142" s="111" t="str">
        <f t="shared" si="14"/>
        <v/>
      </c>
      <c r="R142" s="112" t="str">
        <f t="shared" si="15"/>
        <v/>
      </c>
      <c r="S142" s="113" t="str">
        <f t="shared" si="16"/>
        <v/>
      </c>
      <c r="T142" s="113" t="str">
        <f t="shared" si="17"/>
        <v/>
      </c>
      <c r="U142" s="508"/>
      <c r="V142" s="509"/>
    </row>
    <row r="143" spans="1:33" ht="15.95" customHeight="1">
      <c r="A143" s="57" t="str">
        <f t="shared" si="12"/>
        <v/>
      </c>
      <c r="C143" s="98"/>
      <c r="D143" s="483"/>
      <c r="E143" s="507"/>
      <c r="F143" s="485"/>
      <c r="G143" s="483"/>
      <c r="H143" s="485"/>
      <c r="I143" s="83"/>
      <c r="J143" s="109"/>
      <c r="K143" s="63"/>
      <c r="L143" s="110"/>
      <c r="M143" s="110"/>
      <c r="N143" s="110"/>
      <c r="O143" s="110"/>
      <c r="P143" s="111" t="str">
        <f t="shared" si="13"/>
        <v/>
      </c>
      <c r="Q143" s="111" t="str">
        <f t="shared" si="14"/>
        <v/>
      </c>
      <c r="R143" s="112" t="str">
        <f t="shared" si="15"/>
        <v/>
      </c>
      <c r="S143" s="113" t="str">
        <f t="shared" si="16"/>
        <v/>
      </c>
      <c r="T143" s="113" t="str">
        <f t="shared" si="17"/>
        <v/>
      </c>
      <c r="U143" s="508"/>
      <c r="V143" s="509"/>
    </row>
    <row r="144" spans="1:33" ht="13.5" customHeight="1">
      <c r="AC144" s="61"/>
      <c r="AD144" s="61"/>
      <c r="AE144" s="61"/>
      <c r="AF144" s="61"/>
      <c r="AG144" s="61"/>
    </row>
    <row r="145" spans="3:33" ht="13.5" customHeight="1"/>
    <row r="146" spans="3:33" ht="13.5" customHeight="1">
      <c r="C146" s="57" t="s">
        <v>487</v>
      </c>
    </row>
    <row r="147" spans="3:33" ht="13.5" customHeight="1">
      <c r="C147" s="57" t="s">
        <v>544</v>
      </c>
      <c r="AF147" s="61"/>
      <c r="AG147" s="61"/>
    </row>
    <row r="148" spans="3:33" ht="13.5" customHeight="1">
      <c r="C148" s="57" t="s">
        <v>488</v>
      </c>
      <c r="Y148"/>
      <c r="Z148"/>
      <c r="AA148"/>
      <c r="AF148" s="61"/>
      <c r="AG148" s="61"/>
    </row>
    <row r="149" spans="3:33" ht="13.5" customHeight="1">
      <c r="C149" s="57" t="s">
        <v>489</v>
      </c>
      <c r="Y149"/>
      <c r="Z149"/>
      <c r="AA149"/>
      <c r="AF149" s="61"/>
      <c r="AG149" s="61"/>
    </row>
    <row r="150" spans="3:33" ht="7.5" customHeight="1">
      <c r="Y150"/>
      <c r="Z150"/>
      <c r="AA150"/>
      <c r="AF150" s="61"/>
      <c r="AG150" s="61"/>
    </row>
    <row r="151" spans="3:33" ht="13.5" customHeight="1">
      <c r="C151" s="501" t="s">
        <v>563</v>
      </c>
      <c r="D151" s="501"/>
      <c r="Y151"/>
      <c r="Z151"/>
      <c r="AA151"/>
    </row>
    <row r="152" spans="3:33" ht="15.95" customHeight="1">
      <c r="C152" s="114"/>
      <c r="D152" s="115"/>
      <c r="E152" s="115"/>
      <c r="F152" s="115"/>
      <c r="G152" s="502" t="s">
        <v>566</v>
      </c>
      <c r="H152" s="502"/>
      <c r="I152" s="502"/>
      <c r="J152" s="503"/>
      <c r="K152" s="504" t="s">
        <v>490</v>
      </c>
      <c r="L152" s="504"/>
      <c r="M152" s="504" t="s">
        <v>491</v>
      </c>
      <c r="N152" s="504"/>
      <c r="O152" s="510" t="s">
        <v>567</v>
      </c>
      <c r="P152" s="502"/>
      <c r="Q152" s="502"/>
      <c r="R152" s="504" t="s">
        <v>492</v>
      </c>
      <c r="S152" s="504"/>
      <c r="T152" s="504" t="s">
        <v>493</v>
      </c>
      <c r="U152" s="504"/>
      <c r="V152" s="511" t="s">
        <v>494</v>
      </c>
      <c r="Y152"/>
      <c r="Z152"/>
      <c r="AA152"/>
    </row>
    <row r="153" spans="3:33" ht="15.95" customHeight="1">
      <c r="C153" s="504" t="s">
        <v>472</v>
      </c>
      <c r="D153" s="512" t="s">
        <v>472</v>
      </c>
      <c r="E153" s="513"/>
      <c r="F153" s="514"/>
      <c r="G153" s="512" t="s">
        <v>495</v>
      </c>
      <c r="H153" s="514"/>
      <c r="I153" s="64" t="s">
        <v>496</v>
      </c>
      <c r="J153" s="116" t="s">
        <v>497</v>
      </c>
      <c r="K153" s="505"/>
      <c r="L153" s="505"/>
      <c r="M153" s="505"/>
      <c r="N153" s="505"/>
      <c r="O153" s="107" t="s">
        <v>495</v>
      </c>
      <c r="P153" s="64" t="s">
        <v>496</v>
      </c>
      <c r="Q153" s="116" t="s">
        <v>497</v>
      </c>
      <c r="R153" s="505"/>
      <c r="S153" s="505"/>
      <c r="T153" s="505"/>
      <c r="U153" s="505"/>
      <c r="V153" s="505"/>
      <c r="Y153"/>
      <c r="Z153"/>
      <c r="AA153"/>
    </row>
    <row r="154" spans="3:33" ht="15.95" customHeight="1">
      <c r="C154" s="506"/>
      <c r="D154" s="515"/>
      <c r="E154" s="516"/>
      <c r="F154" s="517"/>
      <c r="G154" s="515" t="s">
        <v>486</v>
      </c>
      <c r="H154" s="517"/>
      <c r="I154" s="64" t="s">
        <v>484</v>
      </c>
      <c r="J154" s="81" t="s">
        <v>484</v>
      </c>
      <c r="K154" s="506"/>
      <c r="L154" s="506"/>
      <c r="M154" s="506" t="s">
        <v>498</v>
      </c>
      <c r="N154" s="506"/>
      <c r="O154" s="82" t="s">
        <v>486</v>
      </c>
      <c r="P154" s="64" t="s">
        <v>484</v>
      </c>
      <c r="Q154" s="81" t="s">
        <v>484</v>
      </c>
      <c r="R154" s="506"/>
      <c r="S154" s="506"/>
      <c r="T154" s="506"/>
      <c r="U154" s="506"/>
      <c r="V154" s="506"/>
      <c r="Y154"/>
      <c r="Z154"/>
      <c r="AA154"/>
    </row>
    <row r="155" spans="3:33" ht="15.95" customHeight="1">
      <c r="C155" s="94"/>
      <c r="D155" s="483"/>
      <c r="E155" s="484" t="s">
        <v>552</v>
      </c>
      <c r="F155" s="485"/>
      <c r="G155" s="117" t="str">
        <f>IF(D155="","",D155)</f>
        <v/>
      </c>
      <c r="H155" s="85" t="str">
        <f>IF(C155="","",VLOOKUP(C155&amp;G155,$A$98:$V$143,21,FALSE))</f>
        <v/>
      </c>
      <c r="I155" s="118" t="str">
        <f>IF(C155="","",VLOOKUP(C155&amp;G155,$A$98:$V$119,18,FALSE))</f>
        <v/>
      </c>
      <c r="J155" s="119"/>
      <c r="K155" s="486"/>
      <c r="L155" s="488" t="str">
        <f>IF(C155="","","D-13")</f>
        <v/>
      </c>
      <c r="M155" s="494"/>
      <c r="N155" s="495"/>
      <c r="O155" s="85" t="str">
        <f>IF(C155="","",IF(H155&lt;=10,10,IF(H155&lt;=20,20,IF(H155&lt;=30,30,IF(H155&lt;=40,40,IF(H155&lt;=50,50,IF(H155&lt;=60,60,IF(H155&lt;=70,70,IF(H155&lt;=80,80,IF(H155&lt;=90,90,IF(H155&lt;=100,100,IF(H155&lt;=110,110,IF(H155&lt;=120,120,IF(H155&lt;=130,130,IF(H155&lt;=140,140,IF(H155&lt;=150,150,"NG"))))))))))))))))</f>
        <v/>
      </c>
      <c r="P155" s="120" t="str">
        <f>IF(C155="","",IF(I155&lt;=0.985,0.985,IF(I155&lt;=1.97,1.97,IF(I155&lt;=2.955,2.955,IF(I155&lt;=3.94,3.94,IF(I155&lt;=4.925,4.925,IF(I155&lt;=5.91,5.91,IF(I155&lt;=6.895,6.895,IF(I155&lt;=7.88,7.88,IF(I155&lt;=8.865,8.865,IF(I155&lt;=9.85,9.85,IF(I155&lt;=10.835,10.835,IF(I155&lt;=11.82,11.82,IF(I155&lt;=12.805,12.805,IF(I155&lt;=13.79,13.79,IF(I155&lt;=14.775,14.775,IF(I155&lt;=15.76,15.76,"NG")))))))))))))))))</f>
        <v/>
      </c>
      <c r="Q155" s="120" t="str">
        <f>IF(C155="","",IF(J155&lt;=0.985,0.985,IF(J155&lt;=1.97,1.97,IF(J155&lt;=2.955,2.955,IF(J155&lt;=3.4475,3.4475,IF(J155&lt;=3.94,3.94,IF(J155&lt;=4.925,4.925,IF(J155&lt;=5.91,5.91,IF(J155&lt;=6.895,6.895,IF(J155&lt;=7.88,7.88,IF(J155&lt;=8.865,8.865,IF(J155&lt;=9.85,9.85,IF(J155&lt;=10.835,10.835,IF(J155&lt;=11.82,11.82,IF(J155&lt;=12.805,12.805,IF(J155&lt;=13.79,13.79,IF(J155&lt;=14.775,14.775,IF(I155&lt;=15.76,15.76,"NG"))))))))))))))))))</f>
        <v/>
      </c>
      <c r="R155" s="65"/>
      <c r="S155" s="121" t="str">
        <f>IF(C155="","","D-13")</f>
        <v/>
      </c>
      <c r="T155" s="490"/>
      <c r="U155" s="491"/>
      <c r="V155" s="492" t="str">
        <f>IF(C155="","",IF(AND(K155&gt;=R155,K155&gt;=R156,$M$155&gt;=T155,$M$155&gt;=T156),"OK","NG"))</f>
        <v/>
      </c>
      <c r="Y155"/>
      <c r="Z155"/>
      <c r="AA155"/>
    </row>
    <row r="156" spans="3:33" ht="15.95" customHeight="1">
      <c r="C156" s="122"/>
      <c r="D156" s="483"/>
      <c r="E156" s="484"/>
      <c r="F156" s="485"/>
      <c r="G156" s="117" t="str">
        <f>IF(F155="","",F155)</f>
        <v/>
      </c>
      <c r="H156" s="85" t="str">
        <f t="shared" ref="H156:H192" si="18">IF(C156="","",VLOOKUP(C156&amp;G156,$A$98:$V$143,21,FALSE))</f>
        <v/>
      </c>
      <c r="I156" s="118" t="str">
        <f t="shared" ref="I156:I192" si="19">IF(C156="","",VLOOKUP(C156&amp;G156,$A$98:$V$119,18,FALSE))</f>
        <v/>
      </c>
      <c r="J156" s="123">
        <f>J155</f>
        <v>0</v>
      </c>
      <c r="K156" s="487"/>
      <c r="L156" s="489"/>
      <c r="M156" s="496"/>
      <c r="N156" s="497"/>
      <c r="O156" s="85" t="str">
        <f t="shared" ref="O156:O192" si="20">IF(C156="","",IF(H156&lt;=10,10,IF(H156&lt;=20,20,IF(H156&lt;=30,30,IF(H156&lt;=40,40,IF(H156&lt;=50,50,IF(H156&lt;=60,60,IF(H156&lt;=70,70,IF(H156&lt;=80,80,IF(H156&lt;=90,90,IF(H156&lt;=100,100,IF(H156&lt;=110,110,IF(H156&lt;=120,120,IF(H156&lt;=130,130,IF(H156&lt;=140,140,IF(H156&lt;=150,150,"NG"))))))))))))))))</f>
        <v/>
      </c>
      <c r="P156" s="120" t="str">
        <f t="shared" ref="P156:P171" si="21">IF(C156="","",IF(I156&lt;=0.985,0.985,IF(I156&lt;=1.97,1.97,IF(I156&lt;=2.955,2.955,IF(I156&lt;=3.94,3.94,IF(I156&lt;=4.925,4.925,IF(I156&lt;=5.91,5.91,IF(I156&lt;=6.895,6.895,IF(I156&lt;=7.88,7.88,IF(I156&lt;=8.865,8.865,IF(I156&lt;=9.85,9.85,IF(I156&lt;=10.835,10.835,IF(I156&lt;=11.82,11.82,IF(I156&lt;=12.805,12.805,IF(I156&lt;=13.79,13.79,IF(I156&lt;=14.775,14.775,IF(I156&lt;=15.76,15.76,"NG")))))))))))))))))</f>
        <v/>
      </c>
      <c r="Q156" s="120" t="str">
        <f t="shared" ref="Q156:Q192" si="22">IF(C156="","",IF(J156&lt;=0.985,0.985,IF(J156&lt;=1.97,1.97,IF(J156&lt;=2.955,2.955,IF(J156&lt;=3.4475,3.4475,IF(J156&lt;=3.94,3.94,IF(J156&lt;=4.925,4.925,IF(J156&lt;=5.91,5.91,IF(J156&lt;=6.895,6.895,IF(J156&lt;=7.88,7.88,IF(J156&lt;=8.865,8.865,IF(J156&lt;=9.85,9.85,IF(J156&lt;=10.835,10.835,IF(J156&lt;=11.82,11.82,IF(J156&lt;=12.805,12.805,IF(J156&lt;=13.79,13.79,IF(J156&lt;=14.775,14.775,IF(I156&lt;=15.76,15.76,"NG"))))))))))))))))))</f>
        <v/>
      </c>
      <c r="R156" s="65"/>
      <c r="S156" s="121" t="str">
        <f t="shared" ref="S156:S192" si="23">IF(C156="","","D-13")</f>
        <v/>
      </c>
      <c r="T156" s="490"/>
      <c r="U156" s="491"/>
      <c r="V156" s="493"/>
      <c r="Y156"/>
      <c r="Z156"/>
      <c r="AA156"/>
    </row>
    <row r="157" spans="3:33" ht="15.95" customHeight="1">
      <c r="C157" s="94"/>
      <c r="D157" s="483"/>
      <c r="E157" s="484" t="s">
        <v>552</v>
      </c>
      <c r="F157" s="485"/>
      <c r="G157" s="117" t="str">
        <f t="shared" ref="G157" si="24">IF(D157="","",D157)</f>
        <v/>
      </c>
      <c r="H157" s="85" t="str">
        <f t="shared" si="18"/>
        <v/>
      </c>
      <c r="I157" s="118" t="str">
        <f t="shared" si="19"/>
        <v/>
      </c>
      <c r="J157" s="119"/>
      <c r="K157" s="486"/>
      <c r="L157" s="488" t="str">
        <f t="shared" ref="L157" si="25">IF(C157="","","D-13")</f>
        <v/>
      </c>
      <c r="M157" s="496"/>
      <c r="N157" s="497"/>
      <c r="O157" s="85" t="str">
        <f t="shared" si="20"/>
        <v/>
      </c>
      <c r="P157" s="120" t="str">
        <f t="shared" si="21"/>
        <v/>
      </c>
      <c r="Q157" s="120" t="str">
        <f t="shared" si="22"/>
        <v/>
      </c>
      <c r="R157" s="65"/>
      <c r="S157" s="121" t="str">
        <f t="shared" si="23"/>
        <v/>
      </c>
      <c r="T157" s="490"/>
      <c r="U157" s="491"/>
      <c r="V157" s="492" t="str">
        <f t="shared" ref="V157" si="26">IF(C157="","",IF(AND(K157&gt;=R157,K157&gt;=R158,$M$155&gt;=T157,$M$155&gt;=T158),"OK","NG"))</f>
        <v/>
      </c>
    </row>
    <row r="158" spans="3:33" ht="15.95" customHeight="1">
      <c r="C158" s="124"/>
      <c r="D158" s="483"/>
      <c r="E158" s="484"/>
      <c r="F158" s="485"/>
      <c r="G158" s="117" t="str">
        <f t="shared" ref="G158" si="27">IF(F157="","",F157)</f>
        <v/>
      </c>
      <c r="H158" s="85" t="str">
        <f t="shared" si="18"/>
        <v/>
      </c>
      <c r="I158" s="118" t="str">
        <f t="shared" si="19"/>
        <v/>
      </c>
      <c r="J158" s="123">
        <f t="shared" ref="J158" si="28">J157</f>
        <v>0</v>
      </c>
      <c r="K158" s="487"/>
      <c r="L158" s="489"/>
      <c r="M158" s="496"/>
      <c r="N158" s="497"/>
      <c r="O158" s="85" t="str">
        <f t="shared" si="20"/>
        <v/>
      </c>
      <c r="P158" s="120" t="str">
        <f t="shared" si="21"/>
        <v/>
      </c>
      <c r="Q158" s="120" t="str">
        <f t="shared" si="22"/>
        <v/>
      </c>
      <c r="R158" s="65"/>
      <c r="S158" s="121" t="str">
        <f t="shared" si="23"/>
        <v/>
      </c>
      <c r="T158" s="490"/>
      <c r="U158" s="491"/>
      <c r="V158" s="493"/>
    </row>
    <row r="159" spans="3:33" ht="15.95" customHeight="1">
      <c r="C159" s="94"/>
      <c r="D159" s="483"/>
      <c r="E159" s="484" t="s">
        <v>552</v>
      </c>
      <c r="F159" s="485"/>
      <c r="G159" s="117" t="str">
        <f t="shared" ref="G159" si="29">IF(D159="","",D159)</f>
        <v/>
      </c>
      <c r="H159" s="85" t="str">
        <f t="shared" si="18"/>
        <v/>
      </c>
      <c r="I159" s="118" t="str">
        <f t="shared" si="19"/>
        <v/>
      </c>
      <c r="J159" s="119"/>
      <c r="K159" s="486"/>
      <c r="L159" s="488" t="str">
        <f t="shared" ref="L159" si="30">IF(C159="","","D-13")</f>
        <v/>
      </c>
      <c r="M159" s="496"/>
      <c r="N159" s="497"/>
      <c r="O159" s="85" t="str">
        <f t="shared" si="20"/>
        <v/>
      </c>
      <c r="P159" s="120" t="str">
        <f t="shared" si="21"/>
        <v/>
      </c>
      <c r="Q159" s="120" t="str">
        <f t="shared" si="22"/>
        <v/>
      </c>
      <c r="R159" s="65"/>
      <c r="S159" s="121" t="str">
        <f t="shared" si="23"/>
        <v/>
      </c>
      <c r="T159" s="490"/>
      <c r="U159" s="491"/>
      <c r="V159" s="492" t="str">
        <f t="shared" ref="V159" si="31">IF(C159="","",IF(AND(K159&gt;=R159,K159&gt;=R160,$M$155&gt;=T159,$M$155&gt;=T160),"OK","NG"))</f>
        <v/>
      </c>
    </row>
    <row r="160" spans="3:33" ht="15.95" customHeight="1">
      <c r="C160" s="122"/>
      <c r="D160" s="483"/>
      <c r="E160" s="484"/>
      <c r="F160" s="485"/>
      <c r="G160" s="117" t="str">
        <f t="shared" ref="G160" si="32">IF(F159="","",F159)</f>
        <v/>
      </c>
      <c r="H160" s="85" t="str">
        <f t="shared" si="18"/>
        <v/>
      </c>
      <c r="I160" s="118" t="str">
        <f t="shared" si="19"/>
        <v/>
      </c>
      <c r="J160" s="123">
        <f t="shared" ref="J160" si="33">J159</f>
        <v>0</v>
      </c>
      <c r="K160" s="487"/>
      <c r="L160" s="489"/>
      <c r="M160" s="496"/>
      <c r="N160" s="497"/>
      <c r="O160" s="85" t="str">
        <f t="shared" si="20"/>
        <v/>
      </c>
      <c r="P160" s="120" t="str">
        <f t="shared" si="21"/>
        <v/>
      </c>
      <c r="Q160" s="120" t="str">
        <f t="shared" si="22"/>
        <v/>
      </c>
      <c r="R160" s="65"/>
      <c r="S160" s="121" t="str">
        <f t="shared" si="23"/>
        <v/>
      </c>
      <c r="T160" s="490"/>
      <c r="U160" s="491"/>
      <c r="V160" s="493"/>
    </row>
    <row r="161" spans="3:22" ht="15.95" customHeight="1">
      <c r="C161" s="94"/>
      <c r="D161" s="483"/>
      <c r="E161" s="484" t="s">
        <v>552</v>
      </c>
      <c r="F161" s="485"/>
      <c r="G161" s="117" t="str">
        <f t="shared" ref="G161" si="34">IF(D161="","",D161)</f>
        <v/>
      </c>
      <c r="H161" s="85" t="str">
        <f t="shared" si="18"/>
        <v/>
      </c>
      <c r="I161" s="118" t="str">
        <f t="shared" si="19"/>
        <v/>
      </c>
      <c r="J161" s="119"/>
      <c r="K161" s="486"/>
      <c r="L161" s="488" t="str">
        <f t="shared" ref="L161" si="35">IF(C161="","","D-13")</f>
        <v/>
      </c>
      <c r="M161" s="496"/>
      <c r="N161" s="497"/>
      <c r="O161" s="85" t="str">
        <f t="shared" si="20"/>
        <v/>
      </c>
      <c r="P161" s="120" t="str">
        <f t="shared" si="21"/>
        <v/>
      </c>
      <c r="Q161" s="120" t="str">
        <f t="shared" si="22"/>
        <v/>
      </c>
      <c r="R161" s="65"/>
      <c r="S161" s="121" t="str">
        <f t="shared" si="23"/>
        <v/>
      </c>
      <c r="T161" s="490"/>
      <c r="U161" s="491"/>
      <c r="V161" s="492" t="str">
        <f t="shared" ref="V161" si="36">IF(C161="","",IF(AND(K161&gt;=R161,K161&gt;=R162,$M$155&gt;=T161,$M$155&gt;=T162),"OK","NG"))</f>
        <v/>
      </c>
    </row>
    <row r="162" spans="3:22" ht="15.95" customHeight="1">
      <c r="C162" s="122"/>
      <c r="D162" s="483"/>
      <c r="E162" s="484"/>
      <c r="F162" s="485"/>
      <c r="G162" s="117" t="str">
        <f t="shared" ref="G162" si="37">IF(F161="","",F161)</f>
        <v/>
      </c>
      <c r="H162" s="85" t="str">
        <f t="shared" si="18"/>
        <v/>
      </c>
      <c r="I162" s="118" t="str">
        <f t="shared" si="19"/>
        <v/>
      </c>
      <c r="J162" s="123">
        <f t="shared" ref="J162" si="38">J161</f>
        <v>0</v>
      </c>
      <c r="K162" s="487"/>
      <c r="L162" s="489"/>
      <c r="M162" s="496"/>
      <c r="N162" s="497"/>
      <c r="O162" s="85" t="str">
        <f t="shared" si="20"/>
        <v/>
      </c>
      <c r="P162" s="120" t="str">
        <f t="shared" si="21"/>
        <v/>
      </c>
      <c r="Q162" s="120" t="str">
        <f t="shared" si="22"/>
        <v/>
      </c>
      <c r="R162" s="65"/>
      <c r="S162" s="121" t="str">
        <f t="shared" si="23"/>
        <v/>
      </c>
      <c r="T162" s="490"/>
      <c r="U162" s="491"/>
      <c r="V162" s="493"/>
    </row>
    <row r="163" spans="3:22" ht="15.95" customHeight="1">
      <c r="C163" s="95"/>
      <c r="D163" s="483"/>
      <c r="E163" s="484" t="s">
        <v>552</v>
      </c>
      <c r="F163" s="485"/>
      <c r="G163" s="117" t="str">
        <f t="shared" ref="G163" si="39">IF(D163="","",D163)</f>
        <v/>
      </c>
      <c r="H163" s="85" t="str">
        <f t="shared" si="18"/>
        <v/>
      </c>
      <c r="I163" s="118" t="str">
        <f t="shared" si="19"/>
        <v/>
      </c>
      <c r="J163" s="119"/>
      <c r="K163" s="486"/>
      <c r="L163" s="488" t="str">
        <f t="shared" ref="L163" si="40">IF(C163="","","D-13")</f>
        <v/>
      </c>
      <c r="M163" s="496"/>
      <c r="N163" s="497"/>
      <c r="O163" s="85" t="str">
        <f t="shared" si="20"/>
        <v/>
      </c>
      <c r="P163" s="120" t="str">
        <f t="shared" si="21"/>
        <v/>
      </c>
      <c r="Q163" s="120" t="str">
        <f t="shared" si="22"/>
        <v/>
      </c>
      <c r="R163" s="65"/>
      <c r="S163" s="121" t="str">
        <f t="shared" si="23"/>
        <v/>
      </c>
      <c r="T163" s="490"/>
      <c r="U163" s="491"/>
      <c r="V163" s="492" t="str">
        <f t="shared" ref="V163" si="41">IF(C163="","",IF(AND(K163&gt;=R163,K163&gt;=R164,$M$155&gt;=T163,$M$155&gt;=T164),"OK","NG"))</f>
        <v/>
      </c>
    </row>
    <row r="164" spans="3:22" ht="15.95" customHeight="1">
      <c r="C164" s="125"/>
      <c r="D164" s="483"/>
      <c r="E164" s="484"/>
      <c r="F164" s="485"/>
      <c r="G164" s="117" t="str">
        <f t="shared" ref="G164" si="42">IF(F163="","",F163)</f>
        <v/>
      </c>
      <c r="H164" s="85" t="str">
        <f t="shared" si="18"/>
        <v/>
      </c>
      <c r="I164" s="118" t="str">
        <f t="shared" si="19"/>
        <v/>
      </c>
      <c r="J164" s="123">
        <f t="shared" ref="J164" si="43">J163</f>
        <v>0</v>
      </c>
      <c r="K164" s="487"/>
      <c r="L164" s="489"/>
      <c r="M164" s="496"/>
      <c r="N164" s="497"/>
      <c r="O164" s="85" t="str">
        <f t="shared" si="20"/>
        <v/>
      </c>
      <c r="P164" s="120" t="str">
        <f t="shared" si="21"/>
        <v/>
      </c>
      <c r="Q164" s="120" t="str">
        <f t="shared" si="22"/>
        <v/>
      </c>
      <c r="R164" s="65"/>
      <c r="S164" s="121" t="str">
        <f t="shared" si="23"/>
        <v/>
      </c>
      <c r="T164" s="490"/>
      <c r="U164" s="491"/>
      <c r="V164" s="493"/>
    </row>
    <row r="165" spans="3:22" ht="15.95" customHeight="1">
      <c r="C165" s="95"/>
      <c r="D165" s="483"/>
      <c r="E165" s="484" t="s">
        <v>552</v>
      </c>
      <c r="F165" s="485"/>
      <c r="G165" s="117" t="str">
        <f t="shared" ref="G165" si="44">IF(D165="","",D165)</f>
        <v/>
      </c>
      <c r="H165" s="85" t="str">
        <f t="shared" si="18"/>
        <v/>
      </c>
      <c r="I165" s="118" t="str">
        <f t="shared" si="19"/>
        <v/>
      </c>
      <c r="J165" s="119"/>
      <c r="K165" s="486"/>
      <c r="L165" s="488" t="str">
        <f t="shared" ref="L165" si="45">IF(C165="","","D-13")</f>
        <v/>
      </c>
      <c r="M165" s="496"/>
      <c r="N165" s="497"/>
      <c r="O165" s="85" t="str">
        <f t="shared" si="20"/>
        <v/>
      </c>
      <c r="P165" s="120" t="str">
        <f t="shared" si="21"/>
        <v/>
      </c>
      <c r="Q165" s="120" t="str">
        <f t="shared" si="22"/>
        <v/>
      </c>
      <c r="R165" s="65"/>
      <c r="S165" s="121" t="str">
        <f t="shared" si="23"/>
        <v/>
      </c>
      <c r="T165" s="490"/>
      <c r="U165" s="491"/>
      <c r="V165" s="492" t="str">
        <f t="shared" ref="V165" si="46">IF(C165="","",IF(AND(K165&gt;=R165,K165&gt;=R166,$M$155&gt;=T165,$M$155&gt;=T166),"OK","NG"))</f>
        <v/>
      </c>
    </row>
    <row r="166" spans="3:22" ht="15.95" customHeight="1">
      <c r="C166" s="125"/>
      <c r="D166" s="483"/>
      <c r="E166" s="484"/>
      <c r="F166" s="485"/>
      <c r="G166" s="117" t="str">
        <f t="shared" ref="G166" si="47">IF(F165="","",F165)</f>
        <v/>
      </c>
      <c r="H166" s="85" t="str">
        <f t="shared" si="18"/>
        <v/>
      </c>
      <c r="I166" s="118" t="str">
        <f t="shared" si="19"/>
        <v/>
      </c>
      <c r="J166" s="123">
        <f t="shared" ref="J166" si="48">J165</f>
        <v>0</v>
      </c>
      <c r="K166" s="487"/>
      <c r="L166" s="489"/>
      <c r="M166" s="496"/>
      <c r="N166" s="497"/>
      <c r="O166" s="85" t="str">
        <f t="shared" si="20"/>
        <v/>
      </c>
      <c r="P166" s="120" t="str">
        <f t="shared" si="21"/>
        <v/>
      </c>
      <c r="Q166" s="120" t="str">
        <f t="shared" si="22"/>
        <v/>
      </c>
      <c r="R166" s="65"/>
      <c r="S166" s="121" t="str">
        <f t="shared" si="23"/>
        <v/>
      </c>
      <c r="T166" s="490"/>
      <c r="U166" s="491"/>
      <c r="V166" s="493"/>
    </row>
    <row r="167" spans="3:22" ht="15.95" customHeight="1">
      <c r="C167" s="95"/>
      <c r="D167" s="483"/>
      <c r="E167" s="484" t="s">
        <v>552</v>
      </c>
      <c r="F167" s="485"/>
      <c r="G167" s="117" t="str">
        <f t="shared" ref="G167" si="49">IF(D167="","",D167)</f>
        <v/>
      </c>
      <c r="H167" s="85" t="str">
        <f t="shared" si="18"/>
        <v/>
      </c>
      <c r="I167" s="118" t="str">
        <f t="shared" si="19"/>
        <v/>
      </c>
      <c r="J167" s="119"/>
      <c r="K167" s="486"/>
      <c r="L167" s="488" t="str">
        <f t="shared" ref="L167" si="50">IF(C167="","","D-13")</f>
        <v/>
      </c>
      <c r="M167" s="496"/>
      <c r="N167" s="497"/>
      <c r="O167" s="85" t="str">
        <f t="shared" si="20"/>
        <v/>
      </c>
      <c r="P167" s="120" t="str">
        <f t="shared" si="21"/>
        <v/>
      </c>
      <c r="Q167" s="120" t="str">
        <f t="shared" si="22"/>
        <v/>
      </c>
      <c r="R167" s="65"/>
      <c r="S167" s="121" t="str">
        <f t="shared" si="23"/>
        <v/>
      </c>
      <c r="T167" s="490"/>
      <c r="U167" s="491"/>
      <c r="V167" s="492" t="str">
        <f t="shared" ref="V167" si="51">IF(C167="","",IF(AND(K167&gt;=R167,K167&gt;=R168,$M$155&gt;=T167,$M$155&gt;=T168),"OK","NG"))</f>
        <v/>
      </c>
    </row>
    <row r="168" spans="3:22" ht="15.95" customHeight="1">
      <c r="C168" s="125"/>
      <c r="D168" s="483"/>
      <c r="E168" s="484"/>
      <c r="F168" s="485"/>
      <c r="G168" s="117" t="str">
        <f t="shared" ref="G168" si="52">IF(F167="","",F167)</f>
        <v/>
      </c>
      <c r="H168" s="85" t="str">
        <f t="shared" si="18"/>
        <v/>
      </c>
      <c r="I168" s="118" t="str">
        <f t="shared" si="19"/>
        <v/>
      </c>
      <c r="J168" s="123">
        <f>J167</f>
        <v>0</v>
      </c>
      <c r="K168" s="487"/>
      <c r="L168" s="489"/>
      <c r="M168" s="496"/>
      <c r="N168" s="497"/>
      <c r="O168" s="85" t="str">
        <f t="shared" si="20"/>
        <v/>
      </c>
      <c r="P168" s="120" t="str">
        <f t="shared" si="21"/>
        <v/>
      </c>
      <c r="Q168" s="120" t="str">
        <f t="shared" si="22"/>
        <v/>
      </c>
      <c r="R168" s="65"/>
      <c r="S168" s="121" t="str">
        <f t="shared" si="23"/>
        <v/>
      </c>
      <c r="T168" s="490"/>
      <c r="U168" s="491"/>
      <c r="V168" s="493"/>
    </row>
    <row r="169" spans="3:22" ht="15.95" customHeight="1">
      <c r="C169" s="95"/>
      <c r="D169" s="483"/>
      <c r="E169" s="484" t="s">
        <v>552</v>
      </c>
      <c r="F169" s="485"/>
      <c r="G169" s="117" t="str">
        <f t="shared" ref="G169" si="53">IF(D169="","",D169)</f>
        <v/>
      </c>
      <c r="H169" s="85" t="str">
        <f t="shared" si="18"/>
        <v/>
      </c>
      <c r="I169" s="118" t="str">
        <f t="shared" si="19"/>
        <v/>
      </c>
      <c r="J169" s="119"/>
      <c r="K169" s="486"/>
      <c r="L169" s="488" t="str">
        <f t="shared" ref="L169" si="54">IF(C169="","","D-13")</f>
        <v/>
      </c>
      <c r="M169" s="496"/>
      <c r="N169" s="497"/>
      <c r="O169" s="85" t="str">
        <f t="shared" si="20"/>
        <v/>
      </c>
      <c r="P169" s="120" t="str">
        <f t="shared" si="21"/>
        <v/>
      </c>
      <c r="Q169" s="120" t="str">
        <f t="shared" si="22"/>
        <v/>
      </c>
      <c r="R169" s="65"/>
      <c r="S169" s="121" t="str">
        <f t="shared" si="23"/>
        <v/>
      </c>
      <c r="T169" s="490"/>
      <c r="U169" s="491"/>
      <c r="V169" s="492" t="str">
        <f t="shared" ref="V169" si="55">IF(C169="","",IF(AND(K169&gt;=R169,K169&gt;=R170,$M$155&gt;=T169,$M$155&gt;=T170),"OK","NG"))</f>
        <v/>
      </c>
    </row>
    <row r="170" spans="3:22" ht="15.95" customHeight="1">
      <c r="C170" s="125"/>
      <c r="D170" s="483"/>
      <c r="E170" s="484"/>
      <c r="F170" s="485"/>
      <c r="G170" s="117" t="str">
        <f t="shared" ref="G170" si="56">IF(F169="","",F169)</f>
        <v/>
      </c>
      <c r="H170" s="85" t="str">
        <f t="shared" si="18"/>
        <v/>
      </c>
      <c r="I170" s="118" t="str">
        <f t="shared" si="19"/>
        <v/>
      </c>
      <c r="J170" s="123">
        <f t="shared" ref="J170" si="57">J169</f>
        <v>0</v>
      </c>
      <c r="K170" s="487"/>
      <c r="L170" s="489"/>
      <c r="M170" s="496"/>
      <c r="N170" s="497"/>
      <c r="O170" s="85" t="str">
        <f t="shared" si="20"/>
        <v/>
      </c>
      <c r="P170" s="120" t="str">
        <f t="shared" si="21"/>
        <v/>
      </c>
      <c r="Q170" s="120" t="str">
        <f t="shared" si="22"/>
        <v/>
      </c>
      <c r="R170" s="65"/>
      <c r="S170" s="121" t="str">
        <f t="shared" si="23"/>
        <v/>
      </c>
      <c r="T170" s="490"/>
      <c r="U170" s="491"/>
      <c r="V170" s="493"/>
    </row>
    <row r="171" spans="3:22" ht="15.95" customHeight="1">
      <c r="C171" s="95"/>
      <c r="D171" s="483"/>
      <c r="E171" s="484" t="s">
        <v>552</v>
      </c>
      <c r="F171" s="485"/>
      <c r="G171" s="117" t="str">
        <f t="shared" ref="G171" si="58">IF(D171="","",D171)</f>
        <v/>
      </c>
      <c r="H171" s="85" t="str">
        <f t="shared" si="18"/>
        <v/>
      </c>
      <c r="I171" s="118" t="str">
        <f t="shared" si="19"/>
        <v/>
      </c>
      <c r="J171" s="119"/>
      <c r="K171" s="486"/>
      <c r="L171" s="488" t="str">
        <f t="shared" ref="L171" si="59">IF(C171="","","D-13")</f>
        <v/>
      </c>
      <c r="M171" s="496"/>
      <c r="N171" s="497"/>
      <c r="O171" s="85" t="str">
        <f t="shared" si="20"/>
        <v/>
      </c>
      <c r="P171" s="120" t="str">
        <f t="shared" si="21"/>
        <v/>
      </c>
      <c r="Q171" s="120" t="str">
        <f t="shared" si="22"/>
        <v/>
      </c>
      <c r="R171" s="65"/>
      <c r="S171" s="121" t="str">
        <f t="shared" si="23"/>
        <v/>
      </c>
      <c r="T171" s="490"/>
      <c r="U171" s="491"/>
      <c r="V171" s="492" t="str">
        <f t="shared" ref="V171" si="60">IF(C171="","",IF(AND(K171&gt;=R171,K171&gt;=R172,$M$155&gt;=T171,$M$155&gt;=T172),"OK","NG"))</f>
        <v/>
      </c>
    </row>
    <row r="172" spans="3:22" ht="15.95" customHeight="1">
      <c r="C172" s="125"/>
      <c r="D172" s="483"/>
      <c r="E172" s="484"/>
      <c r="F172" s="485"/>
      <c r="G172" s="117" t="str">
        <f t="shared" ref="G172" si="61">IF(F171="","",F171)</f>
        <v/>
      </c>
      <c r="H172" s="85" t="str">
        <f t="shared" si="18"/>
        <v/>
      </c>
      <c r="I172" s="118" t="str">
        <f t="shared" si="19"/>
        <v/>
      </c>
      <c r="J172" s="123">
        <f t="shared" ref="J172" si="62">J171</f>
        <v>0</v>
      </c>
      <c r="K172" s="487"/>
      <c r="L172" s="489"/>
      <c r="M172" s="496"/>
      <c r="N172" s="497"/>
      <c r="O172" s="85" t="str">
        <f t="shared" si="20"/>
        <v/>
      </c>
      <c r="P172" s="120" t="str">
        <f t="shared" ref="P172:P192" si="63">IF(C172="","",IF(I172&lt;=0.985,0.985,IF(I172&lt;=1.97,1.97,IF(I172&lt;=2.955,2.955,IF(I172&lt;=3.94,3.94,IF(I172&lt;=4.925,4.925,IF(I172&lt;=5.91,5.91,IF(I172&lt;=6.895,6.895,IF(I172&lt;=7.88,7.88,IF(I172&lt;=8.865,8.865,IF(I172&lt;=9.85,9.85,IF(I172&lt;=10.835,10.835,IF(I172&lt;=11.82,11.82,IF(I172&lt;=12.805,12.805,IF(I172&lt;=13.79,13.79,IF(I172&lt;=14.775,14.775,IF(I172&lt;=15.76,15.76,"NG")))))))))))))))))</f>
        <v/>
      </c>
      <c r="Q172" s="120" t="str">
        <f t="shared" si="22"/>
        <v/>
      </c>
      <c r="R172" s="65"/>
      <c r="S172" s="121" t="str">
        <f t="shared" si="23"/>
        <v/>
      </c>
      <c r="T172" s="490"/>
      <c r="U172" s="491"/>
      <c r="V172" s="493"/>
    </row>
    <row r="173" spans="3:22" ht="15.95" customHeight="1">
      <c r="C173" s="95"/>
      <c r="D173" s="483"/>
      <c r="E173" s="484" t="s">
        <v>552</v>
      </c>
      <c r="F173" s="485"/>
      <c r="G173" s="117" t="str">
        <f t="shared" ref="G173" si="64">IF(D173="","",D173)</f>
        <v/>
      </c>
      <c r="H173" s="85" t="str">
        <f t="shared" si="18"/>
        <v/>
      </c>
      <c r="I173" s="118" t="str">
        <f t="shared" si="19"/>
        <v/>
      </c>
      <c r="J173" s="119"/>
      <c r="K173" s="486"/>
      <c r="L173" s="488" t="str">
        <f t="shared" ref="L173" si="65">IF(C173="","","D-13")</f>
        <v/>
      </c>
      <c r="M173" s="496"/>
      <c r="N173" s="497"/>
      <c r="O173" s="85" t="str">
        <f t="shared" si="20"/>
        <v/>
      </c>
      <c r="P173" s="120" t="str">
        <f t="shared" si="63"/>
        <v/>
      </c>
      <c r="Q173" s="120" t="str">
        <f t="shared" si="22"/>
        <v/>
      </c>
      <c r="R173" s="65"/>
      <c r="S173" s="121" t="str">
        <f t="shared" si="23"/>
        <v/>
      </c>
      <c r="T173" s="490"/>
      <c r="U173" s="491"/>
      <c r="V173" s="492" t="str">
        <f t="shared" ref="V173" si="66">IF(C173="","",IF(AND(K173&gt;=R173,K173&gt;=R174,$M$155&gt;=T173,$M$155&gt;=T174),"OK","NG"))</f>
        <v/>
      </c>
    </row>
    <row r="174" spans="3:22" ht="15.95" customHeight="1">
      <c r="C174" s="125"/>
      <c r="D174" s="483"/>
      <c r="E174" s="484"/>
      <c r="F174" s="485"/>
      <c r="G174" s="117" t="str">
        <f t="shared" ref="G174" si="67">IF(F173="","",F173)</f>
        <v/>
      </c>
      <c r="H174" s="85" t="str">
        <f t="shared" si="18"/>
        <v/>
      </c>
      <c r="I174" s="118" t="str">
        <f t="shared" si="19"/>
        <v/>
      </c>
      <c r="J174" s="123">
        <f t="shared" ref="J174" si="68">J173</f>
        <v>0</v>
      </c>
      <c r="K174" s="487"/>
      <c r="L174" s="489"/>
      <c r="M174" s="496"/>
      <c r="N174" s="497"/>
      <c r="O174" s="85" t="str">
        <f t="shared" si="20"/>
        <v/>
      </c>
      <c r="P174" s="120" t="str">
        <f t="shared" si="63"/>
        <v/>
      </c>
      <c r="Q174" s="120" t="str">
        <f t="shared" si="22"/>
        <v/>
      </c>
      <c r="R174" s="65"/>
      <c r="S174" s="121" t="str">
        <f t="shared" si="23"/>
        <v/>
      </c>
      <c r="T174" s="490"/>
      <c r="U174" s="491"/>
      <c r="V174" s="493"/>
    </row>
    <row r="175" spans="3:22" ht="15.95" customHeight="1">
      <c r="C175" s="95"/>
      <c r="D175" s="483"/>
      <c r="E175" s="484" t="s">
        <v>552</v>
      </c>
      <c r="F175" s="485"/>
      <c r="G175" s="117" t="str">
        <f t="shared" ref="G175" si="69">IF(D175="","",D175)</f>
        <v/>
      </c>
      <c r="H175" s="85" t="str">
        <f t="shared" si="18"/>
        <v/>
      </c>
      <c r="I175" s="118" t="str">
        <f t="shared" si="19"/>
        <v/>
      </c>
      <c r="J175" s="119"/>
      <c r="K175" s="486"/>
      <c r="L175" s="488" t="str">
        <f t="shared" ref="L175" si="70">IF(C175="","","D-13")</f>
        <v/>
      </c>
      <c r="M175" s="496"/>
      <c r="N175" s="497"/>
      <c r="O175" s="85" t="str">
        <f t="shared" si="20"/>
        <v/>
      </c>
      <c r="P175" s="120" t="str">
        <f t="shared" si="63"/>
        <v/>
      </c>
      <c r="Q175" s="120" t="str">
        <f>IF(C175="","",IF(J175&lt;=0.985,0.985,IF(J175&lt;=1.97,1.97,IF(J175&lt;=2.955,2.955,IF(J175&lt;=3.4475,3.4475,IF(J175&lt;=3.94,3.94,IF(J175&lt;=4.925,4.925,IF(J175&lt;=5.91,5.91,IF(J175&lt;=6.895,6.895,IF(J175&lt;=7.88,7.88,IF(J175&lt;=8.865,8.865,IF(J175&lt;=9.85,9.85,IF(J175&lt;=10.835,10.835,IF(J175&lt;=11.82,11.82,IF(J175&lt;=12.805,12.805,IF(J175&lt;=13.79,13.79,IF(J175&lt;=14.775,14.775,IF(I175&lt;=15.76,15.76,"NG"))))))))))))))))))</f>
        <v/>
      </c>
      <c r="R175" s="65"/>
      <c r="S175" s="121" t="str">
        <f t="shared" si="23"/>
        <v/>
      </c>
      <c r="T175" s="490"/>
      <c r="U175" s="491"/>
      <c r="V175" s="492" t="str">
        <f t="shared" ref="V175" si="71">IF(C175="","",IF(AND(K175&gt;=R175,K175&gt;=R176,$M$155&gt;=T175,$M$155&gt;=T176),"OK","NG"))</f>
        <v/>
      </c>
    </row>
    <row r="176" spans="3:22" ht="15.95" customHeight="1">
      <c r="C176" s="126"/>
      <c r="D176" s="483"/>
      <c r="E176" s="484"/>
      <c r="F176" s="485"/>
      <c r="G176" s="117" t="str">
        <f t="shared" ref="G176" si="72">IF(F175="","",F175)</f>
        <v/>
      </c>
      <c r="H176" s="85" t="str">
        <f t="shared" si="18"/>
        <v/>
      </c>
      <c r="I176" s="118" t="str">
        <f t="shared" si="19"/>
        <v/>
      </c>
      <c r="J176" s="123">
        <f t="shared" ref="J176" si="73">J175</f>
        <v>0</v>
      </c>
      <c r="K176" s="487"/>
      <c r="L176" s="489"/>
      <c r="M176" s="496"/>
      <c r="N176" s="497"/>
      <c r="O176" s="85" t="str">
        <f t="shared" si="20"/>
        <v/>
      </c>
      <c r="P176" s="120" t="str">
        <f t="shared" si="63"/>
        <v/>
      </c>
      <c r="Q176" s="120" t="str">
        <f t="shared" si="22"/>
        <v/>
      </c>
      <c r="R176" s="65"/>
      <c r="S176" s="121" t="str">
        <f t="shared" si="23"/>
        <v/>
      </c>
      <c r="T176" s="490"/>
      <c r="U176" s="491"/>
      <c r="V176" s="493"/>
    </row>
    <row r="177" spans="3:22" ht="15.95" customHeight="1">
      <c r="C177" s="95"/>
      <c r="D177" s="483"/>
      <c r="E177" s="484" t="s">
        <v>552</v>
      </c>
      <c r="F177" s="485"/>
      <c r="G177" s="117" t="str">
        <f t="shared" ref="G177" si="74">IF(D177="","",D177)</f>
        <v/>
      </c>
      <c r="H177" s="85" t="str">
        <f t="shared" si="18"/>
        <v/>
      </c>
      <c r="I177" s="118" t="str">
        <f t="shared" si="19"/>
        <v/>
      </c>
      <c r="J177" s="119"/>
      <c r="K177" s="486"/>
      <c r="L177" s="488" t="str">
        <f t="shared" ref="L177" si="75">IF(C177="","","D-13")</f>
        <v/>
      </c>
      <c r="M177" s="496"/>
      <c r="N177" s="497"/>
      <c r="O177" s="85" t="str">
        <f t="shared" si="20"/>
        <v/>
      </c>
      <c r="P177" s="120" t="str">
        <f t="shared" si="63"/>
        <v/>
      </c>
      <c r="Q177" s="120" t="str">
        <f t="shared" si="22"/>
        <v/>
      </c>
      <c r="R177" s="65"/>
      <c r="S177" s="121" t="str">
        <f t="shared" si="23"/>
        <v/>
      </c>
      <c r="T177" s="490"/>
      <c r="U177" s="491"/>
      <c r="V177" s="492" t="str">
        <f t="shared" ref="V177" si="76">IF(C177="","",IF(AND(K177&gt;=R177,K177&gt;=R178,$M$155&gt;=T177,$M$155&gt;=T178),"OK","NG"))</f>
        <v/>
      </c>
    </row>
    <row r="178" spans="3:22" ht="15.95" customHeight="1">
      <c r="C178" s="126"/>
      <c r="D178" s="483"/>
      <c r="E178" s="484"/>
      <c r="F178" s="485"/>
      <c r="G178" s="117" t="str">
        <f t="shared" ref="G178" si="77">IF(F177="","",F177)</f>
        <v/>
      </c>
      <c r="H178" s="85" t="str">
        <f t="shared" si="18"/>
        <v/>
      </c>
      <c r="I178" s="118" t="str">
        <f t="shared" si="19"/>
        <v/>
      </c>
      <c r="J178" s="123">
        <f t="shared" ref="J178" si="78">J177</f>
        <v>0</v>
      </c>
      <c r="K178" s="487"/>
      <c r="L178" s="489"/>
      <c r="M178" s="496"/>
      <c r="N178" s="497"/>
      <c r="O178" s="85" t="str">
        <f t="shared" si="20"/>
        <v/>
      </c>
      <c r="P178" s="120" t="str">
        <f t="shared" si="63"/>
        <v/>
      </c>
      <c r="Q178" s="120" t="str">
        <f t="shared" si="22"/>
        <v/>
      </c>
      <c r="R178" s="65"/>
      <c r="S178" s="121" t="str">
        <f t="shared" si="23"/>
        <v/>
      </c>
      <c r="T178" s="490"/>
      <c r="U178" s="491"/>
      <c r="V178" s="493"/>
    </row>
    <row r="179" spans="3:22" ht="15.95" customHeight="1">
      <c r="C179" s="95"/>
      <c r="D179" s="483"/>
      <c r="E179" s="484" t="s">
        <v>552</v>
      </c>
      <c r="F179" s="485"/>
      <c r="G179" s="117" t="str">
        <f t="shared" ref="G179" si="79">IF(D179="","",D179)</f>
        <v/>
      </c>
      <c r="H179" s="85" t="str">
        <f t="shared" si="18"/>
        <v/>
      </c>
      <c r="I179" s="118" t="str">
        <f t="shared" si="19"/>
        <v/>
      </c>
      <c r="J179" s="119"/>
      <c r="K179" s="486"/>
      <c r="L179" s="488" t="str">
        <f t="shared" ref="L179" si="80">IF(C179="","","D-13")</f>
        <v/>
      </c>
      <c r="M179" s="496"/>
      <c r="N179" s="497"/>
      <c r="O179" s="85" t="str">
        <f t="shared" si="20"/>
        <v/>
      </c>
      <c r="P179" s="120" t="str">
        <f t="shared" si="63"/>
        <v/>
      </c>
      <c r="Q179" s="120" t="str">
        <f t="shared" si="22"/>
        <v/>
      </c>
      <c r="R179" s="65"/>
      <c r="S179" s="121" t="str">
        <f t="shared" si="23"/>
        <v/>
      </c>
      <c r="T179" s="490"/>
      <c r="U179" s="491"/>
      <c r="V179" s="492" t="str">
        <f t="shared" ref="V179" si="81">IF(C179="","",IF(AND(K179&gt;=R179,K179&gt;=R180,$M$155&gt;=T179,$M$155&gt;=T180),"OK","NG"))</f>
        <v/>
      </c>
    </row>
    <row r="180" spans="3:22" ht="15.95" customHeight="1">
      <c r="C180" s="126"/>
      <c r="D180" s="483"/>
      <c r="E180" s="484"/>
      <c r="F180" s="485"/>
      <c r="G180" s="117" t="str">
        <f t="shared" ref="G180" si="82">IF(F179="","",F179)</f>
        <v/>
      </c>
      <c r="H180" s="85" t="str">
        <f t="shared" si="18"/>
        <v/>
      </c>
      <c r="I180" s="118" t="str">
        <f t="shared" si="19"/>
        <v/>
      </c>
      <c r="J180" s="123">
        <f t="shared" ref="J180:J192" si="83">J179</f>
        <v>0</v>
      </c>
      <c r="K180" s="487"/>
      <c r="L180" s="489"/>
      <c r="M180" s="496"/>
      <c r="N180" s="497"/>
      <c r="O180" s="85" t="str">
        <f t="shared" si="20"/>
        <v/>
      </c>
      <c r="P180" s="120" t="str">
        <f t="shared" si="63"/>
        <v/>
      </c>
      <c r="Q180" s="120" t="str">
        <f t="shared" si="22"/>
        <v/>
      </c>
      <c r="R180" s="65"/>
      <c r="S180" s="121" t="str">
        <f t="shared" si="23"/>
        <v/>
      </c>
      <c r="T180" s="490"/>
      <c r="U180" s="491"/>
      <c r="V180" s="493"/>
    </row>
    <row r="181" spans="3:22" ht="15.95" customHeight="1">
      <c r="C181" s="95"/>
      <c r="D181" s="483"/>
      <c r="E181" s="484" t="s">
        <v>552</v>
      </c>
      <c r="F181" s="485"/>
      <c r="G181" s="117" t="str">
        <f t="shared" ref="G181" si="84">IF(D181="","",D181)</f>
        <v/>
      </c>
      <c r="H181" s="85" t="str">
        <f t="shared" si="18"/>
        <v/>
      </c>
      <c r="I181" s="118" t="str">
        <f t="shared" si="19"/>
        <v/>
      </c>
      <c r="J181" s="119"/>
      <c r="K181" s="486"/>
      <c r="L181" s="488" t="str">
        <f t="shared" ref="L181" si="85">IF(C181="","","D-13")</f>
        <v/>
      </c>
      <c r="M181" s="496"/>
      <c r="N181" s="497"/>
      <c r="O181" s="85" t="str">
        <f t="shared" si="20"/>
        <v/>
      </c>
      <c r="P181" s="120" t="str">
        <f t="shared" si="63"/>
        <v/>
      </c>
      <c r="Q181" s="120" t="str">
        <f t="shared" si="22"/>
        <v/>
      </c>
      <c r="R181" s="65"/>
      <c r="S181" s="121" t="str">
        <f t="shared" si="23"/>
        <v/>
      </c>
      <c r="T181" s="490"/>
      <c r="U181" s="491"/>
      <c r="V181" s="492" t="str">
        <f t="shared" ref="V181" si="86">IF(C181="","",IF(AND(K181&gt;=R181,K181&gt;=R182,$M$155&gt;=T181,$M$155&gt;=T182),"OK","NG"))</f>
        <v/>
      </c>
    </row>
    <row r="182" spans="3:22" ht="15.95" customHeight="1">
      <c r="C182" s="126"/>
      <c r="D182" s="483"/>
      <c r="E182" s="484"/>
      <c r="F182" s="485"/>
      <c r="G182" s="117" t="str">
        <f t="shared" ref="G182" si="87">IF(F181="","",F181)</f>
        <v/>
      </c>
      <c r="H182" s="85" t="str">
        <f t="shared" si="18"/>
        <v/>
      </c>
      <c r="I182" s="118" t="str">
        <f t="shared" si="19"/>
        <v/>
      </c>
      <c r="J182" s="123">
        <f t="shared" si="83"/>
        <v>0</v>
      </c>
      <c r="K182" s="487"/>
      <c r="L182" s="489"/>
      <c r="M182" s="496"/>
      <c r="N182" s="497"/>
      <c r="O182" s="85" t="str">
        <f t="shared" si="20"/>
        <v/>
      </c>
      <c r="P182" s="120" t="str">
        <f t="shared" si="63"/>
        <v/>
      </c>
      <c r="Q182" s="120" t="str">
        <f t="shared" si="22"/>
        <v/>
      </c>
      <c r="R182" s="65"/>
      <c r="S182" s="121" t="str">
        <f t="shared" si="23"/>
        <v/>
      </c>
      <c r="T182" s="490"/>
      <c r="U182" s="491"/>
      <c r="V182" s="493"/>
    </row>
    <row r="183" spans="3:22" ht="15.95" customHeight="1">
      <c r="C183" s="95"/>
      <c r="D183" s="483"/>
      <c r="E183" s="484" t="s">
        <v>552</v>
      </c>
      <c r="F183" s="485"/>
      <c r="G183" s="117" t="str">
        <f t="shared" ref="G183" si="88">IF(D183="","",D183)</f>
        <v/>
      </c>
      <c r="H183" s="85" t="str">
        <f t="shared" si="18"/>
        <v/>
      </c>
      <c r="I183" s="118" t="str">
        <f t="shared" si="19"/>
        <v/>
      </c>
      <c r="J183" s="119"/>
      <c r="K183" s="486"/>
      <c r="L183" s="488" t="str">
        <f t="shared" ref="L183" si="89">IF(C183="","","D-13")</f>
        <v/>
      </c>
      <c r="M183" s="496"/>
      <c r="N183" s="497"/>
      <c r="O183" s="85" t="str">
        <f t="shared" si="20"/>
        <v/>
      </c>
      <c r="P183" s="120" t="str">
        <f t="shared" si="63"/>
        <v/>
      </c>
      <c r="Q183" s="120" t="str">
        <f t="shared" si="22"/>
        <v/>
      </c>
      <c r="R183" s="65"/>
      <c r="S183" s="121" t="str">
        <f t="shared" si="23"/>
        <v/>
      </c>
      <c r="T183" s="490"/>
      <c r="U183" s="491"/>
      <c r="V183" s="492" t="str">
        <f t="shared" ref="V183" si="90">IF(C183="","",IF(AND(K183&gt;=R183,K183&gt;=R184,$M$155&gt;=T183,$M$155&gt;=T184),"OK","NG"))</f>
        <v/>
      </c>
    </row>
    <row r="184" spans="3:22" ht="15.95" customHeight="1">
      <c r="C184" s="126"/>
      <c r="D184" s="483"/>
      <c r="E184" s="484"/>
      <c r="F184" s="485"/>
      <c r="G184" s="117" t="str">
        <f t="shared" ref="G184" si="91">IF(F183="","",F183)</f>
        <v/>
      </c>
      <c r="H184" s="85" t="str">
        <f t="shared" si="18"/>
        <v/>
      </c>
      <c r="I184" s="118" t="str">
        <f t="shared" si="19"/>
        <v/>
      </c>
      <c r="J184" s="123">
        <f t="shared" si="83"/>
        <v>0</v>
      </c>
      <c r="K184" s="487"/>
      <c r="L184" s="489"/>
      <c r="M184" s="496"/>
      <c r="N184" s="497"/>
      <c r="O184" s="85" t="str">
        <f t="shared" si="20"/>
        <v/>
      </c>
      <c r="P184" s="120" t="str">
        <f t="shared" si="63"/>
        <v/>
      </c>
      <c r="Q184" s="120" t="str">
        <f t="shared" si="22"/>
        <v/>
      </c>
      <c r="R184" s="65"/>
      <c r="S184" s="121" t="str">
        <f t="shared" si="23"/>
        <v/>
      </c>
      <c r="T184" s="490"/>
      <c r="U184" s="491"/>
      <c r="V184" s="493"/>
    </row>
    <row r="185" spans="3:22" ht="15.95" customHeight="1">
      <c r="C185" s="95"/>
      <c r="D185" s="483"/>
      <c r="E185" s="484" t="s">
        <v>552</v>
      </c>
      <c r="F185" s="485"/>
      <c r="G185" s="117" t="str">
        <f t="shared" ref="G185" si="92">IF(D185="","",D185)</f>
        <v/>
      </c>
      <c r="H185" s="85" t="str">
        <f t="shared" si="18"/>
        <v/>
      </c>
      <c r="I185" s="118" t="str">
        <f t="shared" si="19"/>
        <v/>
      </c>
      <c r="J185" s="119"/>
      <c r="K185" s="486"/>
      <c r="L185" s="488" t="str">
        <f t="shared" ref="L185" si="93">IF(C185="","","D-13")</f>
        <v/>
      </c>
      <c r="M185" s="496"/>
      <c r="N185" s="497"/>
      <c r="O185" s="85" t="str">
        <f t="shared" si="20"/>
        <v/>
      </c>
      <c r="P185" s="120" t="str">
        <f t="shared" si="63"/>
        <v/>
      </c>
      <c r="Q185" s="120" t="str">
        <f t="shared" si="22"/>
        <v/>
      </c>
      <c r="R185" s="65"/>
      <c r="S185" s="121" t="str">
        <f t="shared" si="23"/>
        <v/>
      </c>
      <c r="T185" s="490"/>
      <c r="U185" s="491"/>
      <c r="V185" s="492" t="str">
        <f t="shared" ref="V185" si="94">IF(C185="","",IF(AND(K185&gt;=R185,K185&gt;=R186,$M$155&gt;=T185,$M$155&gt;=T186),"OK","NG"))</f>
        <v/>
      </c>
    </row>
    <row r="186" spans="3:22" ht="15.95" customHeight="1">
      <c r="C186" s="126"/>
      <c r="D186" s="483"/>
      <c r="E186" s="484"/>
      <c r="F186" s="485"/>
      <c r="G186" s="117" t="str">
        <f t="shared" ref="G186" si="95">IF(F185="","",F185)</f>
        <v/>
      </c>
      <c r="H186" s="85" t="str">
        <f t="shared" si="18"/>
        <v/>
      </c>
      <c r="I186" s="118" t="str">
        <f t="shared" si="19"/>
        <v/>
      </c>
      <c r="J186" s="123">
        <f t="shared" si="83"/>
        <v>0</v>
      </c>
      <c r="K186" s="487"/>
      <c r="L186" s="489"/>
      <c r="M186" s="496"/>
      <c r="N186" s="497"/>
      <c r="O186" s="85" t="str">
        <f t="shared" si="20"/>
        <v/>
      </c>
      <c r="P186" s="120" t="str">
        <f t="shared" si="63"/>
        <v/>
      </c>
      <c r="Q186" s="120" t="str">
        <f t="shared" si="22"/>
        <v/>
      </c>
      <c r="R186" s="65"/>
      <c r="S186" s="121" t="str">
        <f t="shared" si="23"/>
        <v/>
      </c>
      <c r="T186" s="490"/>
      <c r="U186" s="491"/>
      <c r="V186" s="493"/>
    </row>
    <row r="187" spans="3:22" ht="15.95" customHeight="1">
      <c r="C187" s="95"/>
      <c r="D187" s="483"/>
      <c r="E187" s="484" t="s">
        <v>552</v>
      </c>
      <c r="F187" s="485"/>
      <c r="G187" s="117" t="str">
        <f t="shared" ref="G187" si="96">IF(D187="","",D187)</f>
        <v/>
      </c>
      <c r="H187" s="85" t="str">
        <f t="shared" si="18"/>
        <v/>
      </c>
      <c r="I187" s="118" t="str">
        <f t="shared" si="19"/>
        <v/>
      </c>
      <c r="J187" s="119"/>
      <c r="K187" s="486"/>
      <c r="L187" s="488" t="str">
        <f t="shared" ref="L187" si="97">IF(C187="","","D-13")</f>
        <v/>
      </c>
      <c r="M187" s="496"/>
      <c r="N187" s="497"/>
      <c r="O187" s="85" t="str">
        <f t="shared" si="20"/>
        <v/>
      </c>
      <c r="P187" s="120" t="str">
        <f t="shared" si="63"/>
        <v/>
      </c>
      <c r="Q187" s="120" t="str">
        <f t="shared" si="22"/>
        <v/>
      </c>
      <c r="R187" s="65"/>
      <c r="S187" s="121" t="str">
        <f t="shared" si="23"/>
        <v/>
      </c>
      <c r="T187" s="490"/>
      <c r="U187" s="491"/>
      <c r="V187" s="492" t="str">
        <f t="shared" ref="V187" si="98">IF(C187="","",IF(AND(K187&gt;=R187,K187&gt;=R188,$M$155&gt;=T187,$M$155&gt;=T188),"OK","NG"))</f>
        <v/>
      </c>
    </row>
    <row r="188" spans="3:22" ht="15.95" customHeight="1">
      <c r="C188" s="126"/>
      <c r="D188" s="483"/>
      <c r="E188" s="484"/>
      <c r="F188" s="485"/>
      <c r="G188" s="117" t="str">
        <f t="shared" ref="G188" si="99">IF(F187="","",F187)</f>
        <v/>
      </c>
      <c r="H188" s="85" t="str">
        <f t="shared" si="18"/>
        <v/>
      </c>
      <c r="I188" s="118" t="str">
        <f t="shared" si="19"/>
        <v/>
      </c>
      <c r="J188" s="123">
        <f t="shared" si="83"/>
        <v>0</v>
      </c>
      <c r="K188" s="487"/>
      <c r="L188" s="489"/>
      <c r="M188" s="496"/>
      <c r="N188" s="497"/>
      <c r="O188" s="85" t="str">
        <f t="shared" si="20"/>
        <v/>
      </c>
      <c r="P188" s="120" t="str">
        <f t="shared" si="63"/>
        <v/>
      </c>
      <c r="Q188" s="120" t="str">
        <f t="shared" si="22"/>
        <v/>
      </c>
      <c r="R188" s="65"/>
      <c r="S188" s="121" t="str">
        <f t="shared" si="23"/>
        <v/>
      </c>
      <c r="T188" s="490"/>
      <c r="U188" s="491"/>
      <c r="V188" s="493"/>
    </row>
    <row r="189" spans="3:22" ht="15.95" customHeight="1">
      <c r="C189" s="95"/>
      <c r="D189" s="483"/>
      <c r="E189" s="484" t="s">
        <v>552</v>
      </c>
      <c r="F189" s="485"/>
      <c r="G189" s="117" t="str">
        <f t="shared" ref="G189" si="100">IF(D189="","",D189)</f>
        <v/>
      </c>
      <c r="H189" s="85" t="str">
        <f t="shared" si="18"/>
        <v/>
      </c>
      <c r="I189" s="118" t="str">
        <f t="shared" si="19"/>
        <v/>
      </c>
      <c r="J189" s="119"/>
      <c r="K189" s="486"/>
      <c r="L189" s="488" t="str">
        <f t="shared" ref="L189" si="101">IF(C189="","","D-13")</f>
        <v/>
      </c>
      <c r="M189" s="496"/>
      <c r="N189" s="497"/>
      <c r="O189" s="85" t="str">
        <f t="shared" si="20"/>
        <v/>
      </c>
      <c r="P189" s="120" t="str">
        <f t="shared" si="63"/>
        <v/>
      </c>
      <c r="Q189" s="120" t="str">
        <f t="shared" si="22"/>
        <v/>
      </c>
      <c r="R189" s="65"/>
      <c r="S189" s="121" t="str">
        <f t="shared" si="23"/>
        <v/>
      </c>
      <c r="T189" s="490"/>
      <c r="U189" s="491"/>
      <c r="V189" s="492" t="str">
        <f t="shared" ref="V189" si="102">IF(C189="","",IF(AND(K189&gt;=R189,K189&gt;=R190,$M$155&gt;=T189,$M$155&gt;=T190),"OK","NG"))</f>
        <v/>
      </c>
    </row>
    <row r="190" spans="3:22" ht="15.95" customHeight="1">
      <c r="C190" s="126"/>
      <c r="D190" s="483"/>
      <c r="E190" s="484"/>
      <c r="F190" s="485"/>
      <c r="G190" s="117" t="str">
        <f t="shared" ref="G190" si="103">IF(F189="","",F189)</f>
        <v/>
      </c>
      <c r="H190" s="85" t="str">
        <f t="shared" si="18"/>
        <v/>
      </c>
      <c r="I190" s="118" t="str">
        <f t="shared" si="19"/>
        <v/>
      </c>
      <c r="J190" s="123">
        <f t="shared" si="83"/>
        <v>0</v>
      </c>
      <c r="K190" s="487"/>
      <c r="L190" s="489"/>
      <c r="M190" s="496"/>
      <c r="N190" s="497"/>
      <c r="O190" s="85" t="str">
        <f t="shared" si="20"/>
        <v/>
      </c>
      <c r="P190" s="120" t="str">
        <f t="shared" si="63"/>
        <v/>
      </c>
      <c r="Q190" s="120" t="str">
        <f t="shared" si="22"/>
        <v/>
      </c>
      <c r="R190" s="65"/>
      <c r="S190" s="121" t="str">
        <f t="shared" si="23"/>
        <v/>
      </c>
      <c r="T190" s="490"/>
      <c r="U190" s="491"/>
      <c r="V190" s="493"/>
    </row>
    <row r="191" spans="3:22" ht="15.95" customHeight="1">
      <c r="C191" s="95"/>
      <c r="D191" s="483"/>
      <c r="E191" s="484" t="s">
        <v>552</v>
      </c>
      <c r="F191" s="485"/>
      <c r="G191" s="117" t="str">
        <f t="shared" ref="G191" si="104">IF(D191="","",D191)</f>
        <v/>
      </c>
      <c r="H191" s="85" t="str">
        <f t="shared" si="18"/>
        <v/>
      </c>
      <c r="I191" s="118" t="str">
        <f t="shared" si="19"/>
        <v/>
      </c>
      <c r="J191" s="119"/>
      <c r="K191" s="486"/>
      <c r="L191" s="488" t="str">
        <f t="shared" ref="L191" si="105">IF(C191="","","D-13")</f>
        <v/>
      </c>
      <c r="M191" s="496"/>
      <c r="N191" s="497"/>
      <c r="O191" s="85" t="str">
        <f t="shared" si="20"/>
        <v/>
      </c>
      <c r="P191" s="120" t="str">
        <f t="shared" si="63"/>
        <v/>
      </c>
      <c r="Q191" s="120" t="str">
        <f t="shared" si="22"/>
        <v/>
      </c>
      <c r="R191" s="65"/>
      <c r="S191" s="121" t="str">
        <f t="shared" si="23"/>
        <v/>
      </c>
      <c r="T191" s="490"/>
      <c r="U191" s="491"/>
      <c r="V191" s="492" t="str">
        <f>IF(C191="","",IF(AND(K191&gt;=R191,K191&gt;=R192,$M$155&gt;=T191,$M$155&gt;=T192),"OK","NG"))</f>
        <v/>
      </c>
    </row>
    <row r="192" spans="3:22" ht="15.95" customHeight="1">
      <c r="C192" s="126"/>
      <c r="D192" s="483"/>
      <c r="E192" s="484"/>
      <c r="F192" s="485"/>
      <c r="G192" s="117" t="str">
        <f t="shared" ref="G192" si="106">IF(F191="","",F191)</f>
        <v/>
      </c>
      <c r="H192" s="85" t="str">
        <f t="shared" si="18"/>
        <v/>
      </c>
      <c r="I192" s="118" t="str">
        <f t="shared" si="19"/>
        <v/>
      </c>
      <c r="J192" s="123">
        <f t="shared" si="83"/>
        <v>0</v>
      </c>
      <c r="K192" s="487"/>
      <c r="L192" s="489"/>
      <c r="M192" s="498"/>
      <c r="N192" s="499"/>
      <c r="O192" s="85" t="str">
        <f t="shared" si="20"/>
        <v/>
      </c>
      <c r="P192" s="120" t="str">
        <f t="shared" si="63"/>
        <v/>
      </c>
      <c r="Q192" s="120" t="str">
        <f t="shared" si="22"/>
        <v/>
      </c>
      <c r="R192" s="65"/>
      <c r="S192" s="121" t="str">
        <f t="shared" si="23"/>
        <v/>
      </c>
      <c r="T192" s="490"/>
      <c r="U192" s="491"/>
      <c r="V192" s="493"/>
    </row>
    <row r="193" spans="2:23" ht="15.95" customHeight="1">
      <c r="B193" s="61"/>
      <c r="C193" s="61"/>
      <c r="D193" s="61"/>
      <c r="E193" s="61"/>
      <c r="F193" s="61"/>
      <c r="G193" s="61"/>
      <c r="H193" s="61"/>
      <c r="I193" s="61"/>
      <c r="J193" s="61"/>
      <c r="K193" s="61"/>
      <c r="L193" s="61"/>
      <c r="M193" s="127"/>
      <c r="N193" s="127"/>
      <c r="O193" s="61"/>
      <c r="P193" s="61"/>
      <c r="Q193" s="61"/>
      <c r="R193" s="61"/>
      <c r="S193" s="61"/>
      <c r="T193" s="61"/>
      <c r="U193" s="61"/>
      <c r="V193" s="61"/>
      <c r="W193" s="61"/>
    </row>
    <row r="194" spans="2:23" ht="15.95" customHeight="1">
      <c r="B194" s="61"/>
      <c r="C194" s="501" t="s">
        <v>564</v>
      </c>
      <c r="D194" s="501"/>
      <c r="W194" s="61"/>
    </row>
    <row r="195" spans="2:23" ht="15.95" customHeight="1">
      <c r="B195" s="61"/>
      <c r="C195" s="114"/>
      <c r="D195" s="115"/>
      <c r="E195" s="115"/>
      <c r="F195" s="115"/>
      <c r="G195" s="502" t="s">
        <v>566</v>
      </c>
      <c r="H195" s="502"/>
      <c r="I195" s="502"/>
      <c r="J195" s="503"/>
      <c r="K195" s="504" t="s">
        <v>490</v>
      </c>
      <c r="L195" s="504"/>
      <c r="M195" s="504" t="s">
        <v>491</v>
      </c>
      <c r="N195" s="504"/>
      <c r="O195" s="510" t="s">
        <v>567</v>
      </c>
      <c r="P195" s="502"/>
      <c r="Q195" s="502"/>
      <c r="R195" s="504" t="s">
        <v>492</v>
      </c>
      <c r="S195" s="504"/>
      <c r="T195" s="504" t="s">
        <v>493</v>
      </c>
      <c r="U195" s="504"/>
      <c r="V195" s="511" t="s">
        <v>494</v>
      </c>
      <c r="W195" s="61"/>
    </row>
    <row r="196" spans="2:23" ht="15.95" customHeight="1">
      <c r="B196" s="61"/>
      <c r="C196" s="504" t="s">
        <v>472</v>
      </c>
      <c r="D196" s="512" t="s">
        <v>472</v>
      </c>
      <c r="E196" s="513"/>
      <c r="F196" s="514"/>
      <c r="G196" s="512" t="s">
        <v>495</v>
      </c>
      <c r="H196" s="514"/>
      <c r="I196" s="64" t="s">
        <v>496</v>
      </c>
      <c r="J196" s="116" t="s">
        <v>497</v>
      </c>
      <c r="K196" s="505"/>
      <c r="L196" s="505"/>
      <c r="M196" s="505"/>
      <c r="N196" s="505"/>
      <c r="O196" s="107" t="s">
        <v>495</v>
      </c>
      <c r="P196" s="64" t="s">
        <v>496</v>
      </c>
      <c r="Q196" s="116" t="s">
        <v>497</v>
      </c>
      <c r="R196" s="505"/>
      <c r="S196" s="505"/>
      <c r="T196" s="505"/>
      <c r="U196" s="505"/>
      <c r="V196" s="505"/>
      <c r="W196" s="61"/>
    </row>
    <row r="197" spans="2:23" ht="15.95" customHeight="1">
      <c r="B197" s="61"/>
      <c r="C197" s="506"/>
      <c r="D197" s="515"/>
      <c r="E197" s="516"/>
      <c r="F197" s="517"/>
      <c r="G197" s="515" t="s">
        <v>486</v>
      </c>
      <c r="H197" s="517"/>
      <c r="I197" s="64" t="s">
        <v>484</v>
      </c>
      <c r="J197" s="81" t="s">
        <v>484</v>
      </c>
      <c r="K197" s="506"/>
      <c r="L197" s="506"/>
      <c r="M197" s="506" t="s">
        <v>498</v>
      </c>
      <c r="N197" s="506"/>
      <c r="O197" s="82" t="s">
        <v>486</v>
      </c>
      <c r="P197" s="64" t="s">
        <v>484</v>
      </c>
      <c r="Q197" s="81" t="s">
        <v>484</v>
      </c>
      <c r="R197" s="506"/>
      <c r="S197" s="506"/>
      <c r="T197" s="506"/>
      <c r="U197" s="506"/>
      <c r="V197" s="506"/>
      <c r="W197" s="61"/>
    </row>
    <row r="198" spans="2:23" ht="15.95" customHeight="1">
      <c r="C198" s="95"/>
      <c r="D198" s="483"/>
      <c r="E198" s="484" t="s">
        <v>552</v>
      </c>
      <c r="F198" s="485"/>
      <c r="G198" s="117" t="str">
        <f>IF(D198="","",D198)</f>
        <v/>
      </c>
      <c r="H198" s="85" t="str">
        <f>IF(C198="","",VLOOKUP(G198&amp;C198,$A$98:$V$143,21,FALSE))</f>
        <v/>
      </c>
      <c r="I198" s="118" t="str">
        <f>IF(C198="","",VLOOKUP(G198&amp;C198,$A$98:$V$119,18,FALSE))</f>
        <v/>
      </c>
      <c r="J198" s="119"/>
      <c r="K198" s="486"/>
      <c r="L198" s="488" t="str">
        <f>IF(C198="","","D-13")</f>
        <v/>
      </c>
      <c r="M198" s="494"/>
      <c r="N198" s="495"/>
      <c r="O198" s="85" t="str">
        <f>IF(C198="","",IF(H198&lt;=10,10,IF(H198&lt;=20,20,IF(H198&lt;=30,30,IF(H198&lt;=40,40,IF(H198&lt;=50,50,IF(H198&lt;=60,60,IF(H198&lt;=70,70,IF(H198&lt;=80,80,IF(H198&lt;=90,90,IF(H198&lt;=100,100,IF(H198&lt;=110,110,IF(H198&lt;=120,120,IF(H198&lt;=130,130,IF(H198&lt;=140,140,IF(H198&lt;=150,150,"NG"))))))))))))))))</f>
        <v/>
      </c>
      <c r="P198" s="120" t="str">
        <f>IF(C198="","",IF(I198&lt;=0.985,0.985,IF(I198&lt;=1.97,1.97,IF(I198&lt;=2.955,2.955,IF(I198&lt;=3.94,3.94,IF(I198&lt;=4.925,4.925,IF(I198&lt;=5.91,5.91,IF(I198&lt;=6.895,6.895,IF(I198&lt;=7.88,7.88,IF(I198&lt;=8.865,8.865,IF(I198&lt;=9.85,9.85,IF(I198&lt;=10.835,10.835,IF(I198&lt;=11.82,11.82,IF(I198&lt;=12.805,12.805,IF(I198&lt;=13.79,13.79,IF(I198&lt;=14.775,14.775,IF(I198&lt;=15.76,15.76,"NG")))))))))))))))))</f>
        <v/>
      </c>
      <c r="Q198" s="120" t="str">
        <f>IF(C198="","",IF(J198&lt;=0.985,0.985,IF(J198&lt;=1.97,1.97,IF(J198&lt;=2.955,2.955,IF(J198&lt;=3.4475,3.4475,IF(J198&lt;=3.94,3.94,IF(J198&lt;=4.925,4.925,IF(J198&lt;=5.91,5.91,IF(J198&lt;=6.895,6.895,IF(J198&lt;=7.88,7.88,IF(J198&lt;=8.865,8.865,IF(J198&lt;=9.85,9.85,IF(J198&lt;=10.835,10.835,IF(J198&lt;=11.82,11.82,IF(J198&lt;=12.805,12.805,IF(J198&lt;=13.79,13.79,IF(J198&lt;=14.775,14.775,IF(I198&lt;=15.76,15.76,"NG"))))))))))))))))))</f>
        <v/>
      </c>
      <c r="R198" s="65"/>
      <c r="S198" s="121" t="str">
        <f>IF(C198="","","D-13")</f>
        <v/>
      </c>
      <c r="T198" s="490"/>
      <c r="U198" s="491"/>
      <c r="V198" s="492" t="str">
        <f>IF(C198="","",IF(AND(K198&gt;=R198,K198&gt;=R199,$M$155&gt;=T198,$M$155&gt;=T199),"OK","NG"))</f>
        <v/>
      </c>
    </row>
    <row r="199" spans="2:23" ht="15.95" customHeight="1">
      <c r="C199" s="125"/>
      <c r="D199" s="483"/>
      <c r="E199" s="484"/>
      <c r="F199" s="485"/>
      <c r="G199" s="117" t="str">
        <f>IF(F198="","",F198)</f>
        <v/>
      </c>
      <c r="H199" s="85" t="str">
        <f t="shared" ref="H199:H231" si="107">IF(C199="","",VLOOKUP(G199&amp;C199,$A$98:$V$143,21,FALSE))</f>
        <v/>
      </c>
      <c r="I199" s="118" t="str">
        <f t="shared" ref="I199:I231" si="108">IF(C199="","",VLOOKUP(G199&amp;C199,$A$98:$V$119,18,FALSE))</f>
        <v/>
      </c>
      <c r="J199" s="119">
        <f>J198</f>
        <v>0</v>
      </c>
      <c r="K199" s="487"/>
      <c r="L199" s="489"/>
      <c r="M199" s="496"/>
      <c r="N199" s="497"/>
      <c r="O199" s="85" t="str">
        <f>IF(C199="","",IF(H199&lt;=10,10,IF(H199&lt;=20,20,IF(H199&lt;=30,30,IF(H199&lt;=40,40,IF(H199&lt;=50,50,IF(H199&lt;=60,60,IF(H199&lt;=70,70,IF(H199&lt;=80,80,IF(H199&lt;=90,90,IF(H199&lt;=100,100,IF(H199&lt;=110,110,IF(H199&lt;=120,120,IF(H199&lt;=130,130,IF(H199&lt;=140,140,IF(H199&lt;=150,150,"NG"))))))))))))))))</f>
        <v/>
      </c>
      <c r="P199" s="120" t="str">
        <f t="shared" ref="P199:P231" si="109">IF(C199="","",IF(I199&lt;=0.985,0.985,IF(I199&lt;=1.97,1.97,IF(I199&lt;=2.955,2.955,IF(I199&lt;=3.94,3.94,IF(I199&lt;=4.925,4.925,IF(I199&lt;=5.91,5.91,IF(I199&lt;=6.895,6.895,IF(I199&lt;=7.88,7.88,IF(I199&lt;=8.865,8.865,IF(I199&lt;=9.85,9.85,IF(I199&lt;=10.835,10.835,IF(I199&lt;=11.82,11.82,IF(I199&lt;=12.805,12.805,IF(I199&lt;=13.79,13.79,IF(I199&lt;=14.775,14.775,IF(I199&lt;=15.76,15.76,"NG")))))))))))))))))</f>
        <v/>
      </c>
      <c r="Q199" s="120" t="str">
        <f t="shared" ref="Q199:Q231" si="110">IF(C199="","",IF(J199&lt;=0.985,0.985,IF(J199&lt;=1.97,1.97,IF(J199&lt;=2.955,2.955,IF(J199&lt;=3.4475,3.4475,IF(J199&lt;=3.94,3.94,IF(J199&lt;=4.925,4.925,IF(J199&lt;=5.91,5.91,IF(J199&lt;=6.895,6.895,IF(J199&lt;=7.88,7.88,IF(J199&lt;=8.865,8.865,IF(J199&lt;=9.85,9.85,IF(J199&lt;=10.835,10.835,IF(J199&lt;=11.82,11.82,IF(J199&lt;=12.805,12.805,IF(J199&lt;=13.79,13.79,IF(J199&lt;=14.775,14.775,IF(I199&lt;=15.76,15.76,"NG"))))))))))))))))))</f>
        <v/>
      </c>
      <c r="R199" s="65"/>
      <c r="S199" s="121" t="str">
        <f t="shared" ref="S199:S231" si="111">IF(C199="","","D-13")</f>
        <v/>
      </c>
      <c r="T199" s="490"/>
      <c r="U199" s="491"/>
      <c r="V199" s="493"/>
    </row>
    <row r="200" spans="2:23" ht="15.95" customHeight="1">
      <c r="C200" s="95"/>
      <c r="D200" s="483"/>
      <c r="E200" s="484" t="s">
        <v>552</v>
      </c>
      <c r="F200" s="485"/>
      <c r="G200" s="117" t="str">
        <f t="shared" ref="G200" si="112">IF(D200="","",D200)</f>
        <v/>
      </c>
      <c r="H200" s="85" t="str">
        <f t="shared" si="107"/>
        <v/>
      </c>
      <c r="I200" s="118" t="str">
        <f t="shared" si="108"/>
        <v/>
      </c>
      <c r="J200" s="119"/>
      <c r="K200" s="486"/>
      <c r="L200" s="488" t="str">
        <f t="shared" ref="L200" si="113">IF(C200="","","D-13")</f>
        <v/>
      </c>
      <c r="M200" s="496"/>
      <c r="N200" s="497"/>
      <c r="O200" s="85" t="str">
        <f t="shared" ref="O200:O231" si="114">IF(C200="","",IF(H200&lt;=10,10,IF(H200&lt;=20,20,IF(H200&lt;=30,30,IF(H200&lt;=40,40,IF(H200&lt;=50,50,IF(H200&lt;=60,60,IF(H200&lt;=70,70,IF(H200&lt;=80,80,IF(H200&lt;=90,90,IF(H200&lt;=100,100,IF(H200&lt;=110,110,IF(H200&lt;=120,120,IF(H200&lt;=130,130,IF(H200&lt;=140,140,IF(H200&lt;=150,150,"NG"))))))))))))))))</f>
        <v/>
      </c>
      <c r="P200" s="120" t="str">
        <f t="shared" si="109"/>
        <v/>
      </c>
      <c r="Q200" s="120" t="str">
        <f t="shared" si="110"/>
        <v/>
      </c>
      <c r="R200" s="65"/>
      <c r="S200" s="121" t="str">
        <f t="shared" si="111"/>
        <v/>
      </c>
      <c r="T200" s="490"/>
      <c r="U200" s="491"/>
      <c r="V200" s="492" t="str">
        <f t="shared" ref="V200" si="115">IF(C200="","",IF(AND(K200&gt;=R200,K200&gt;=R201,$M$155&gt;=T200,$M$155&gt;=T201),"OK","NG"))</f>
        <v/>
      </c>
    </row>
    <row r="201" spans="2:23" ht="15.95" customHeight="1">
      <c r="C201" s="125"/>
      <c r="D201" s="483"/>
      <c r="E201" s="484"/>
      <c r="F201" s="485"/>
      <c r="G201" s="117" t="str">
        <f t="shared" ref="G201" si="116">IF(F200="","",F200)</f>
        <v/>
      </c>
      <c r="H201" s="85" t="str">
        <f t="shared" si="107"/>
        <v/>
      </c>
      <c r="I201" s="118" t="str">
        <f t="shared" si="108"/>
        <v/>
      </c>
      <c r="J201" s="119">
        <f t="shared" ref="J201" si="117">J200</f>
        <v>0</v>
      </c>
      <c r="K201" s="487"/>
      <c r="L201" s="489"/>
      <c r="M201" s="496"/>
      <c r="N201" s="497"/>
      <c r="O201" s="85" t="str">
        <f t="shared" si="114"/>
        <v/>
      </c>
      <c r="P201" s="120" t="str">
        <f t="shared" si="109"/>
        <v/>
      </c>
      <c r="Q201" s="120" t="str">
        <f t="shared" si="110"/>
        <v/>
      </c>
      <c r="R201" s="65"/>
      <c r="S201" s="121" t="str">
        <f t="shared" si="111"/>
        <v/>
      </c>
      <c r="T201" s="490"/>
      <c r="U201" s="491"/>
      <c r="V201" s="493"/>
    </row>
    <row r="202" spans="2:23" ht="15.95" customHeight="1">
      <c r="C202" s="95"/>
      <c r="D202" s="483"/>
      <c r="E202" s="484" t="s">
        <v>552</v>
      </c>
      <c r="F202" s="485"/>
      <c r="G202" s="117" t="str">
        <f t="shared" ref="G202" si="118">IF(D202="","",D202)</f>
        <v/>
      </c>
      <c r="H202" s="85" t="str">
        <f t="shared" si="107"/>
        <v/>
      </c>
      <c r="I202" s="118" t="str">
        <f t="shared" si="108"/>
        <v/>
      </c>
      <c r="J202" s="119"/>
      <c r="K202" s="486"/>
      <c r="L202" s="488" t="str">
        <f t="shared" ref="L202" si="119">IF(C202="","","D-13")</f>
        <v/>
      </c>
      <c r="M202" s="496"/>
      <c r="N202" s="497"/>
      <c r="O202" s="85" t="str">
        <f t="shared" si="114"/>
        <v/>
      </c>
      <c r="P202" s="120" t="str">
        <f t="shared" si="109"/>
        <v/>
      </c>
      <c r="Q202" s="120" t="str">
        <f t="shared" si="110"/>
        <v/>
      </c>
      <c r="R202" s="65"/>
      <c r="S202" s="121" t="str">
        <f t="shared" si="111"/>
        <v/>
      </c>
      <c r="T202" s="490"/>
      <c r="U202" s="491"/>
      <c r="V202" s="492" t="str">
        <f t="shared" ref="V202" si="120">IF(C202="","",IF(AND(K202&gt;=R202,K202&gt;=R203,$M$155&gt;=T202,$M$155&gt;=T203),"OK","NG"))</f>
        <v/>
      </c>
    </row>
    <row r="203" spans="2:23" ht="15.95" customHeight="1">
      <c r="C203" s="125"/>
      <c r="D203" s="483"/>
      <c r="E203" s="484"/>
      <c r="F203" s="485"/>
      <c r="G203" s="117" t="str">
        <f t="shared" ref="G203" si="121">IF(F202="","",F202)</f>
        <v/>
      </c>
      <c r="H203" s="85" t="str">
        <f t="shared" si="107"/>
        <v/>
      </c>
      <c r="I203" s="118" t="str">
        <f t="shared" si="108"/>
        <v/>
      </c>
      <c r="J203" s="119">
        <f t="shared" ref="J203" si="122">J202</f>
        <v>0</v>
      </c>
      <c r="K203" s="487"/>
      <c r="L203" s="489"/>
      <c r="M203" s="496"/>
      <c r="N203" s="497"/>
      <c r="O203" s="85" t="str">
        <f t="shared" si="114"/>
        <v/>
      </c>
      <c r="P203" s="120" t="str">
        <f t="shared" si="109"/>
        <v/>
      </c>
      <c r="Q203" s="120" t="str">
        <f t="shared" si="110"/>
        <v/>
      </c>
      <c r="R203" s="65"/>
      <c r="S203" s="121" t="str">
        <f t="shared" si="111"/>
        <v/>
      </c>
      <c r="T203" s="490"/>
      <c r="U203" s="491"/>
      <c r="V203" s="493"/>
    </row>
    <row r="204" spans="2:23" ht="15.95" customHeight="1">
      <c r="C204" s="95"/>
      <c r="D204" s="483"/>
      <c r="E204" s="484" t="s">
        <v>552</v>
      </c>
      <c r="F204" s="485"/>
      <c r="G204" s="117" t="str">
        <f t="shared" ref="G204" si="123">IF(D204="","",D204)</f>
        <v/>
      </c>
      <c r="H204" s="85" t="str">
        <f t="shared" si="107"/>
        <v/>
      </c>
      <c r="I204" s="118" t="str">
        <f t="shared" si="108"/>
        <v/>
      </c>
      <c r="J204" s="119"/>
      <c r="K204" s="486"/>
      <c r="L204" s="488" t="str">
        <f t="shared" ref="L204" si="124">IF(C204="","","D-13")</f>
        <v/>
      </c>
      <c r="M204" s="496"/>
      <c r="N204" s="497"/>
      <c r="O204" s="85" t="str">
        <f t="shared" si="114"/>
        <v/>
      </c>
      <c r="P204" s="120" t="str">
        <f t="shared" si="109"/>
        <v/>
      </c>
      <c r="Q204" s="120" t="str">
        <f t="shared" si="110"/>
        <v/>
      </c>
      <c r="R204" s="65"/>
      <c r="S204" s="121" t="str">
        <f t="shared" si="111"/>
        <v/>
      </c>
      <c r="T204" s="490"/>
      <c r="U204" s="491"/>
      <c r="V204" s="492" t="str">
        <f t="shared" ref="V204" si="125">IF(C204="","",IF(AND(K204&gt;=R204,K204&gt;=R205,$M$155&gt;=T204,$M$155&gt;=T205),"OK","NG"))</f>
        <v/>
      </c>
    </row>
    <row r="205" spans="2:23" ht="15.95" customHeight="1">
      <c r="C205" s="125"/>
      <c r="D205" s="483"/>
      <c r="E205" s="484"/>
      <c r="F205" s="485"/>
      <c r="G205" s="117" t="str">
        <f t="shared" ref="G205" si="126">IF(F204="","",F204)</f>
        <v/>
      </c>
      <c r="H205" s="85" t="str">
        <f t="shared" si="107"/>
        <v/>
      </c>
      <c r="I205" s="118" t="str">
        <f t="shared" si="108"/>
        <v/>
      </c>
      <c r="J205" s="119">
        <f t="shared" ref="J205" si="127">J204</f>
        <v>0</v>
      </c>
      <c r="K205" s="487"/>
      <c r="L205" s="489"/>
      <c r="M205" s="496"/>
      <c r="N205" s="497"/>
      <c r="O205" s="85" t="str">
        <f t="shared" si="114"/>
        <v/>
      </c>
      <c r="P205" s="120" t="str">
        <f t="shared" si="109"/>
        <v/>
      </c>
      <c r="Q205" s="120" t="str">
        <f t="shared" si="110"/>
        <v/>
      </c>
      <c r="R205" s="65"/>
      <c r="S205" s="121" t="str">
        <f t="shared" si="111"/>
        <v/>
      </c>
      <c r="T205" s="490"/>
      <c r="U205" s="491"/>
      <c r="V205" s="493"/>
    </row>
    <row r="206" spans="2:23" ht="15.95" customHeight="1">
      <c r="C206" s="95"/>
      <c r="D206" s="483"/>
      <c r="E206" s="484" t="s">
        <v>552</v>
      </c>
      <c r="F206" s="485"/>
      <c r="G206" s="117" t="str">
        <f t="shared" ref="G206" si="128">IF(D206="","",D206)</f>
        <v/>
      </c>
      <c r="H206" s="85" t="str">
        <f t="shared" si="107"/>
        <v/>
      </c>
      <c r="I206" s="118" t="str">
        <f t="shared" si="108"/>
        <v/>
      </c>
      <c r="J206" s="119"/>
      <c r="K206" s="486"/>
      <c r="L206" s="488" t="str">
        <f t="shared" ref="L206" si="129">IF(C206="","","D-13")</f>
        <v/>
      </c>
      <c r="M206" s="496"/>
      <c r="N206" s="497"/>
      <c r="O206" s="85" t="str">
        <f t="shared" si="114"/>
        <v/>
      </c>
      <c r="P206" s="120" t="str">
        <f t="shared" si="109"/>
        <v/>
      </c>
      <c r="Q206" s="120" t="str">
        <f t="shared" si="110"/>
        <v/>
      </c>
      <c r="R206" s="65"/>
      <c r="S206" s="121" t="str">
        <f t="shared" si="111"/>
        <v/>
      </c>
      <c r="T206" s="490"/>
      <c r="U206" s="491"/>
      <c r="V206" s="492" t="str">
        <f t="shared" ref="V206" si="130">IF(C206="","",IF(AND(K206&gt;=R206,K206&gt;=R207,$M$155&gt;=T206,$M$155&gt;=T207),"OK","NG"))</f>
        <v/>
      </c>
    </row>
    <row r="207" spans="2:23" ht="15.95" customHeight="1">
      <c r="C207" s="125"/>
      <c r="D207" s="483"/>
      <c r="E207" s="484"/>
      <c r="F207" s="485"/>
      <c r="G207" s="117" t="str">
        <f t="shared" ref="G207" si="131">IF(F206="","",F206)</f>
        <v/>
      </c>
      <c r="H207" s="85" t="str">
        <f t="shared" si="107"/>
        <v/>
      </c>
      <c r="I207" s="118" t="str">
        <f t="shared" si="108"/>
        <v/>
      </c>
      <c r="J207" s="119">
        <f t="shared" ref="J207" si="132">J206</f>
        <v>0</v>
      </c>
      <c r="K207" s="487"/>
      <c r="L207" s="489"/>
      <c r="M207" s="496"/>
      <c r="N207" s="497"/>
      <c r="O207" s="85" t="str">
        <f t="shared" si="114"/>
        <v/>
      </c>
      <c r="P207" s="120" t="str">
        <f t="shared" si="109"/>
        <v/>
      </c>
      <c r="Q207" s="120" t="str">
        <f t="shared" si="110"/>
        <v/>
      </c>
      <c r="R207" s="65"/>
      <c r="S207" s="121" t="str">
        <f t="shared" si="111"/>
        <v/>
      </c>
      <c r="T207" s="490"/>
      <c r="U207" s="491"/>
      <c r="V207" s="493"/>
    </row>
    <row r="208" spans="2:23" ht="15.95" customHeight="1">
      <c r="C208" s="95"/>
      <c r="D208" s="483"/>
      <c r="E208" s="484" t="s">
        <v>552</v>
      </c>
      <c r="F208" s="485"/>
      <c r="G208" s="117" t="str">
        <f t="shared" ref="G208" si="133">IF(D208="","",D208)</f>
        <v/>
      </c>
      <c r="H208" s="85" t="str">
        <f t="shared" si="107"/>
        <v/>
      </c>
      <c r="I208" s="118" t="str">
        <f t="shared" si="108"/>
        <v/>
      </c>
      <c r="J208" s="119"/>
      <c r="K208" s="486"/>
      <c r="L208" s="488" t="str">
        <f t="shared" ref="L208" si="134">IF(C208="","","D-13")</f>
        <v/>
      </c>
      <c r="M208" s="496"/>
      <c r="N208" s="497"/>
      <c r="O208" s="85" t="str">
        <f t="shared" si="114"/>
        <v/>
      </c>
      <c r="P208" s="120" t="str">
        <f t="shared" si="109"/>
        <v/>
      </c>
      <c r="Q208" s="120" t="str">
        <f t="shared" si="110"/>
        <v/>
      </c>
      <c r="R208" s="65"/>
      <c r="S208" s="121" t="str">
        <f t="shared" si="111"/>
        <v/>
      </c>
      <c r="T208" s="490"/>
      <c r="U208" s="491"/>
      <c r="V208" s="492" t="str">
        <f t="shared" ref="V208" si="135">IF(C208="","",IF(AND(K208&gt;=R208,K208&gt;=R209,$M$155&gt;=T208,$M$155&gt;=T209),"OK","NG"))</f>
        <v/>
      </c>
    </row>
    <row r="209" spans="3:22" ht="15.95" customHeight="1">
      <c r="C209" s="125"/>
      <c r="D209" s="483"/>
      <c r="E209" s="484"/>
      <c r="F209" s="485"/>
      <c r="G209" s="117" t="str">
        <f t="shared" ref="G209" si="136">IF(F208="","",F208)</f>
        <v/>
      </c>
      <c r="H209" s="85" t="str">
        <f t="shared" si="107"/>
        <v/>
      </c>
      <c r="I209" s="118" t="str">
        <f t="shared" si="108"/>
        <v/>
      </c>
      <c r="J209" s="119">
        <f t="shared" ref="J209" si="137">J208</f>
        <v>0</v>
      </c>
      <c r="K209" s="487"/>
      <c r="L209" s="489"/>
      <c r="M209" s="496"/>
      <c r="N209" s="497"/>
      <c r="O209" s="85" t="str">
        <f t="shared" si="114"/>
        <v/>
      </c>
      <c r="P209" s="120" t="str">
        <f t="shared" si="109"/>
        <v/>
      </c>
      <c r="Q209" s="120" t="str">
        <f t="shared" si="110"/>
        <v/>
      </c>
      <c r="R209" s="65"/>
      <c r="S209" s="121" t="str">
        <f t="shared" si="111"/>
        <v/>
      </c>
      <c r="T209" s="490"/>
      <c r="U209" s="491"/>
      <c r="V209" s="493"/>
    </row>
    <row r="210" spans="3:22" ht="15.95" customHeight="1">
      <c r="C210" s="95"/>
      <c r="D210" s="483"/>
      <c r="E210" s="484" t="s">
        <v>552</v>
      </c>
      <c r="F210" s="485"/>
      <c r="G210" s="117" t="str">
        <f t="shared" ref="G210" si="138">IF(D210="","",D210)</f>
        <v/>
      </c>
      <c r="H210" s="85" t="str">
        <f t="shared" si="107"/>
        <v/>
      </c>
      <c r="I210" s="118" t="str">
        <f t="shared" si="108"/>
        <v/>
      </c>
      <c r="J210" s="119"/>
      <c r="K210" s="486"/>
      <c r="L210" s="488" t="str">
        <f t="shared" ref="L210" si="139">IF(C210="","","D-13")</f>
        <v/>
      </c>
      <c r="M210" s="496"/>
      <c r="N210" s="497"/>
      <c r="O210" s="85" t="str">
        <f t="shared" si="114"/>
        <v/>
      </c>
      <c r="P210" s="120" t="str">
        <f t="shared" si="109"/>
        <v/>
      </c>
      <c r="Q210" s="120" t="str">
        <f t="shared" si="110"/>
        <v/>
      </c>
      <c r="R210" s="65"/>
      <c r="S210" s="121" t="str">
        <f t="shared" si="111"/>
        <v/>
      </c>
      <c r="T210" s="490"/>
      <c r="U210" s="491"/>
      <c r="V210" s="492" t="str">
        <f t="shared" ref="V210" si="140">IF(C210="","",IF(AND(K210&gt;=R210,K210&gt;=R211,$M$155&gt;=T210,$M$155&gt;=T211),"OK","NG"))</f>
        <v/>
      </c>
    </row>
    <row r="211" spans="3:22" ht="15.95" customHeight="1">
      <c r="C211" s="126"/>
      <c r="D211" s="483"/>
      <c r="E211" s="484"/>
      <c r="F211" s="485"/>
      <c r="G211" s="117" t="str">
        <f t="shared" ref="G211" si="141">IF(F210="","",F210)</f>
        <v/>
      </c>
      <c r="H211" s="85" t="str">
        <f t="shared" si="107"/>
        <v/>
      </c>
      <c r="I211" s="118" t="str">
        <f t="shared" si="108"/>
        <v/>
      </c>
      <c r="J211" s="119">
        <f t="shared" ref="J211" si="142">J210</f>
        <v>0</v>
      </c>
      <c r="K211" s="487"/>
      <c r="L211" s="489"/>
      <c r="M211" s="496"/>
      <c r="N211" s="497"/>
      <c r="O211" s="85" t="str">
        <f t="shared" si="114"/>
        <v/>
      </c>
      <c r="P211" s="120" t="str">
        <f t="shared" si="109"/>
        <v/>
      </c>
      <c r="Q211" s="120" t="str">
        <f t="shared" si="110"/>
        <v/>
      </c>
      <c r="R211" s="65"/>
      <c r="S211" s="121" t="str">
        <f t="shared" si="111"/>
        <v/>
      </c>
      <c r="T211" s="490"/>
      <c r="U211" s="491"/>
      <c r="V211" s="493"/>
    </row>
    <row r="212" spans="3:22" ht="15.95" customHeight="1">
      <c r="C212" s="95"/>
      <c r="D212" s="483"/>
      <c r="E212" s="484" t="s">
        <v>552</v>
      </c>
      <c r="F212" s="485"/>
      <c r="G212" s="117" t="str">
        <f t="shared" ref="G212" si="143">IF(D212="","",D212)</f>
        <v/>
      </c>
      <c r="H212" s="85" t="str">
        <f t="shared" si="107"/>
        <v/>
      </c>
      <c r="I212" s="118" t="str">
        <f t="shared" si="108"/>
        <v/>
      </c>
      <c r="J212" s="119"/>
      <c r="K212" s="486"/>
      <c r="L212" s="488" t="str">
        <f t="shared" ref="L212" si="144">IF(C212="","","D-13")</f>
        <v/>
      </c>
      <c r="M212" s="496"/>
      <c r="N212" s="497"/>
      <c r="O212" s="85" t="str">
        <f t="shared" si="114"/>
        <v/>
      </c>
      <c r="P212" s="120" t="str">
        <f t="shared" si="109"/>
        <v/>
      </c>
      <c r="Q212" s="120" t="str">
        <f t="shared" si="110"/>
        <v/>
      </c>
      <c r="R212" s="65"/>
      <c r="S212" s="121" t="str">
        <f t="shared" si="111"/>
        <v/>
      </c>
      <c r="T212" s="490"/>
      <c r="U212" s="491"/>
      <c r="V212" s="492" t="str">
        <f t="shared" ref="V212" si="145">IF(C212="","",IF(AND(K212&gt;=R212,K212&gt;=R213,$M$155&gt;=T212,$M$155&gt;=T213),"OK","NG"))</f>
        <v/>
      </c>
    </row>
    <row r="213" spans="3:22" ht="15.95" customHeight="1">
      <c r="C213" s="126"/>
      <c r="D213" s="483"/>
      <c r="E213" s="484"/>
      <c r="F213" s="485"/>
      <c r="G213" s="117" t="str">
        <f t="shared" ref="G213" si="146">IF(F212="","",F212)</f>
        <v/>
      </c>
      <c r="H213" s="85" t="str">
        <f t="shared" si="107"/>
        <v/>
      </c>
      <c r="I213" s="118" t="str">
        <f t="shared" si="108"/>
        <v/>
      </c>
      <c r="J213" s="119">
        <f t="shared" ref="J213" si="147">J212</f>
        <v>0</v>
      </c>
      <c r="K213" s="487"/>
      <c r="L213" s="489"/>
      <c r="M213" s="496"/>
      <c r="N213" s="497"/>
      <c r="O213" s="85" t="str">
        <f t="shared" si="114"/>
        <v/>
      </c>
      <c r="P213" s="120" t="str">
        <f t="shared" si="109"/>
        <v/>
      </c>
      <c r="Q213" s="120" t="str">
        <f t="shared" si="110"/>
        <v/>
      </c>
      <c r="R213" s="65"/>
      <c r="S213" s="121" t="str">
        <f t="shared" si="111"/>
        <v/>
      </c>
      <c r="T213" s="490"/>
      <c r="U213" s="491"/>
      <c r="V213" s="493"/>
    </row>
    <row r="214" spans="3:22" ht="15.95" customHeight="1">
      <c r="C214" s="95"/>
      <c r="D214" s="483"/>
      <c r="E214" s="484" t="s">
        <v>552</v>
      </c>
      <c r="F214" s="485"/>
      <c r="G214" s="117" t="str">
        <f t="shared" ref="G214" si="148">IF(D214="","",D214)</f>
        <v/>
      </c>
      <c r="H214" s="85" t="str">
        <f t="shared" si="107"/>
        <v/>
      </c>
      <c r="I214" s="118" t="str">
        <f t="shared" si="108"/>
        <v/>
      </c>
      <c r="J214" s="119"/>
      <c r="K214" s="486"/>
      <c r="L214" s="488" t="str">
        <f t="shared" ref="L214" si="149">IF(C214="","","D-13")</f>
        <v/>
      </c>
      <c r="M214" s="496"/>
      <c r="N214" s="497"/>
      <c r="O214" s="85" t="str">
        <f t="shared" si="114"/>
        <v/>
      </c>
      <c r="P214" s="120" t="str">
        <f t="shared" si="109"/>
        <v/>
      </c>
      <c r="Q214" s="120" t="str">
        <f t="shared" si="110"/>
        <v/>
      </c>
      <c r="R214" s="65"/>
      <c r="S214" s="121" t="str">
        <f t="shared" si="111"/>
        <v/>
      </c>
      <c r="T214" s="490"/>
      <c r="U214" s="491"/>
      <c r="V214" s="492" t="str">
        <f t="shared" ref="V214" si="150">IF(C214="","",IF(AND(K214&gt;=R214,K214&gt;=R215,$M$155&gt;=T214,$M$155&gt;=T215),"OK","NG"))</f>
        <v/>
      </c>
    </row>
    <row r="215" spans="3:22" ht="15.95" customHeight="1">
      <c r="C215" s="126"/>
      <c r="D215" s="483"/>
      <c r="E215" s="484"/>
      <c r="F215" s="485"/>
      <c r="G215" s="117" t="str">
        <f t="shared" ref="G215" si="151">IF(F214="","",F214)</f>
        <v/>
      </c>
      <c r="H215" s="85" t="str">
        <f t="shared" si="107"/>
        <v/>
      </c>
      <c r="I215" s="118" t="str">
        <f t="shared" si="108"/>
        <v/>
      </c>
      <c r="J215" s="119">
        <f t="shared" ref="J215" si="152">J214</f>
        <v>0</v>
      </c>
      <c r="K215" s="487"/>
      <c r="L215" s="489"/>
      <c r="M215" s="496"/>
      <c r="N215" s="497"/>
      <c r="O215" s="85" t="str">
        <f t="shared" si="114"/>
        <v/>
      </c>
      <c r="P215" s="120" t="str">
        <f t="shared" si="109"/>
        <v/>
      </c>
      <c r="Q215" s="120" t="str">
        <f>IF(C215="","",IF(J215&lt;=0.985,0.985,IF(J215&lt;=1.97,1.97,IF(J215&lt;=2.955,2.955,IF(J215&lt;=3.4475,3.4475,IF(J215&lt;=3.94,3.94,IF(J215&lt;=4.925,4.925,IF(J215&lt;=5.91,5.91,IF(J215&lt;=6.895,6.895,IF(J215&lt;=7.88,7.88,IF(J215&lt;=8.865,8.865,IF(J215&lt;=9.85,9.85,IF(J215&lt;=10.835,10.835,IF(J215&lt;=11.82,11.82,IF(J215&lt;=12.805,12.805,IF(J215&lt;=13.79,13.79,IF(J215&lt;=14.775,14.775,IF(I215&lt;=15.76,15.76,"NG"))))))))))))))))))</f>
        <v/>
      </c>
      <c r="R215" s="65"/>
      <c r="S215" s="121" t="str">
        <f t="shared" si="111"/>
        <v/>
      </c>
      <c r="T215" s="490"/>
      <c r="U215" s="491"/>
      <c r="V215" s="493"/>
    </row>
    <row r="216" spans="3:22" ht="15.95" customHeight="1">
      <c r="C216" s="95"/>
      <c r="D216" s="483"/>
      <c r="E216" s="484" t="s">
        <v>552</v>
      </c>
      <c r="F216" s="485"/>
      <c r="G216" s="117" t="str">
        <f t="shared" ref="G216" si="153">IF(D216="","",D216)</f>
        <v/>
      </c>
      <c r="H216" s="85" t="str">
        <f t="shared" si="107"/>
        <v/>
      </c>
      <c r="I216" s="118" t="str">
        <f t="shared" si="108"/>
        <v/>
      </c>
      <c r="J216" s="119"/>
      <c r="K216" s="486"/>
      <c r="L216" s="488" t="str">
        <f t="shared" ref="L216" si="154">IF(C216="","","D-13")</f>
        <v/>
      </c>
      <c r="M216" s="496"/>
      <c r="N216" s="497"/>
      <c r="O216" s="85" t="str">
        <f t="shared" si="114"/>
        <v/>
      </c>
      <c r="P216" s="120" t="str">
        <f t="shared" si="109"/>
        <v/>
      </c>
      <c r="Q216" s="120" t="str">
        <f t="shared" si="110"/>
        <v/>
      </c>
      <c r="R216" s="65"/>
      <c r="S216" s="121" t="str">
        <f t="shared" si="111"/>
        <v/>
      </c>
      <c r="T216" s="490"/>
      <c r="U216" s="491"/>
      <c r="V216" s="492" t="str">
        <f t="shared" ref="V216" si="155">IF(C216="","",IF(AND(K216&gt;=R216,K216&gt;=R217,$M$155&gt;=T216,$M$155&gt;=T217),"OK","NG"))</f>
        <v/>
      </c>
    </row>
    <row r="217" spans="3:22" ht="15.95" customHeight="1">
      <c r="C217" s="126"/>
      <c r="D217" s="483"/>
      <c r="E217" s="484"/>
      <c r="F217" s="485"/>
      <c r="G217" s="117" t="str">
        <f t="shared" ref="G217" si="156">IF(F216="","",F216)</f>
        <v/>
      </c>
      <c r="H217" s="85" t="str">
        <f t="shared" si="107"/>
        <v/>
      </c>
      <c r="I217" s="118" t="str">
        <f t="shared" si="108"/>
        <v/>
      </c>
      <c r="J217" s="119">
        <f t="shared" ref="J217" si="157">J216</f>
        <v>0</v>
      </c>
      <c r="K217" s="487"/>
      <c r="L217" s="489"/>
      <c r="M217" s="496"/>
      <c r="N217" s="497"/>
      <c r="O217" s="85" t="str">
        <f t="shared" si="114"/>
        <v/>
      </c>
      <c r="P217" s="120" t="str">
        <f t="shared" si="109"/>
        <v/>
      </c>
      <c r="Q217" s="120" t="str">
        <f t="shared" si="110"/>
        <v/>
      </c>
      <c r="R217" s="65"/>
      <c r="S217" s="121" t="str">
        <f t="shared" si="111"/>
        <v/>
      </c>
      <c r="T217" s="490"/>
      <c r="U217" s="491"/>
      <c r="V217" s="493"/>
    </row>
    <row r="218" spans="3:22" ht="15.95" customHeight="1">
      <c r="C218" s="95"/>
      <c r="D218" s="483"/>
      <c r="E218" s="484" t="s">
        <v>552</v>
      </c>
      <c r="F218" s="485"/>
      <c r="G218" s="117" t="str">
        <f t="shared" ref="G218" si="158">IF(D218="","",D218)</f>
        <v/>
      </c>
      <c r="H218" s="85" t="str">
        <f t="shared" si="107"/>
        <v/>
      </c>
      <c r="I218" s="118" t="str">
        <f t="shared" si="108"/>
        <v/>
      </c>
      <c r="J218" s="119"/>
      <c r="K218" s="486"/>
      <c r="L218" s="488" t="str">
        <f t="shared" ref="L218" si="159">IF(C218="","","D-13")</f>
        <v/>
      </c>
      <c r="M218" s="496"/>
      <c r="N218" s="497"/>
      <c r="O218" s="85" t="str">
        <f t="shared" si="114"/>
        <v/>
      </c>
      <c r="P218" s="120" t="str">
        <f t="shared" si="109"/>
        <v/>
      </c>
      <c r="Q218" s="120" t="str">
        <f t="shared" si="110"/>
        <v/>
      </c>
      <c r="R218" s="65"/>
      <c r="S218" s="121" t="str">
        <f t="shared" si="111"/>
        <v/>
      </c>
      <c r="T218" s="490"/>
      <c r="U218" s="491"/>
      <c r="V218" s="492" t="str">
        <f>IF(C218="","",IF(AND(K218&gt;=R218,K218&gt;=R219,$M$155&gt;=T218,$M$155&gt;=T219),"OK","NG"))</f>
        <v/>
      </c>
    </row>
    <row r="219" spans="3:22" ht="15.95" customHeight="1">
      <c r="C219" s="126"/>
      <c r="D219" s="483"/>
      <c r="E219" s="484"/>
      <c r="F219" s="485"/>
      <c r="G219" s="117" t="str">
        <f t="shared" ref="G219" si="160">IF(F218="","",F218)</f>
        <v/>
      </c>
      <c r="H219" s="85" t="str">
        <f t="shared" si="107"/>
        <v/>
      </c>
      <c r="I219" s="118" t="str">
        <f t="shared" si="108"/>
        <v/>
      </c>
      <c r="J219" s="119">
        <f t="shared" ref="J219" si="161">J218</f>
        <v>0</v>
      </c>
      <c r="K219" s="487"/>
      <c r="L219" s="489"/>
      <c r="M219" s="496"/>
      <c r="N219" s="497"/>
      <c r="O219" s="85" t="str">
        <f t="shared" si="114"/>
        <v/>
      </c>
      <c r="P219" s="120" t="str">
        <f t="shared" si="109"/>
        <v/>
      </c>
      <c r="Q219" s="120" t="str">
        <f t="shared" si="110"/>
        <v/>
      </c>
      <c r="R219" s="65"/>
      <c r="S219" s="121" t="str">
        <f t="shared" si="111"/>
        <v/>
      </c>
      <c r="T219" s="490"/>
      <c r="U219" s="491"/>
      <c r="V219" s="493"/>
    </row>
    <row r="220" spans="3:22" ht="15.95" customHeight="1">
      <c r="C220" s="95"/>
      <c r="D220" s="483"/>
      <c r="E220" s="484" t="s">
        <v>552</v>
      </c>
      <c r="F220" s="485"/>
      <c r="G220" s="117" t="str">
        <f t="shared" ref="G220" si="162">IF(D220="","",D220)</f>
        <v/>
      </c>
      <c r="H220" s="85" t="str">
        <f t="shared" si="107"/>
        <v/>
      </c>
      <c r="I220" s="118" t="str">
        <f t="shared" si="108"/>
        <v/>
      </c>
      <c r="J220" s="119"/>
      <c r="K220" s="486"/>
      <c r="L220" s="488" t="str">
        <f t="shared" ref="L220" si="163">IF(C220="","","D-13")</f>
        <v/>
      </c>
      <c r="M220" s="496"/>
      <c r="N220" s="497"/>
      <c r="O220" s="85" t="str">
        <f t="shared" si="114"/>
        <v/>
      </c>
      <c r="P220" s="120" t="str">
        <f t="shared" si="109"/>
        <v/>
      </c>
      <c r="Q220" s="120" t="str">
        <f t="shared" si="110"/>
        <v/>
      </c>
      <c r="R220" s="65"/>
      <c r="S220" s="121" t="str">
        <f>IF(C220="","","D-13")</f>
        <v/>
      </c>
      <c r="T220" s="490"/>
      <c r="U220" s="491"/>
      <c r="V220" s="492" t="str">
        <f t="shared" ref="V220" si="164">IF(C220="","",IF(AND(K220&gt;=R220,K220&gt;=R221,$M$155&gt;=T220,$M$155&gt;=T221),"OK","NG"))</f>
        <v/>
      </c>
    </row>
    <row r="221" spans="3:22" ht="15.95" customHeight="1">
      <c r="C221" s="126"/>
      <c r="D221" s="483"/>
      <c r="E221" s="484"/>
      <c r="F221" s="485"/>
      <c r="G221" s="117" t="str">
        <f t="shared" ref="G221" si="165">IF(F220="","",F220)</f>
        <v/>
      </c>
      <c r="H221" s="85" t="str">
        <f t="shared" si="107"/>
        <v/>
      </c>
      <c r="I221" s="118" t="str">
        <f t="shared" si="108"/>
        <v/>
      </c>
      <c r="J221" s="119">
        <f t="shared" ref="J221" si="166">J220</f>
        <v>0</v>
      </c>
      <c r="K221" s="487"/>
      <c r="L221" s="489"/>
      <c r="M221" s="496"/>
      <c r="N221" s="497"/>
      <c r="O221" s="85" t="str">
        <f t="shared" si="114"/>
        <v/>
      </c>
      <c r="P221" s="120" t="str">
        <f t="shared" si="109"/>
        <v/>
      </c>
      <c r="Q221" s="120" t="str">
        <f t="shared" si="110"/>
        <v/>
      </c>
      <c r="R221" s="65"/>
      <c r="S221" s="121" t="str">
        <f t="shared" si="111"/>
        <v/>
      </c>
      <c r="T221" s="490"/>
      <c r="U221" s="491"/>
      <c r="V221" s="493"/>
    </row>
    <row r="222" spans="3:22" ht="15.95" customHeight="1">
      <c r="C222" s="95"/>
      <c r="D222" s="483"/>
      <c r="E222" s="484" t="s">
        <v>552</v>
      </c>
      <c r="F222" s="485"/>
      <c r="G222" s="117" t="str">
        <f t="shared" ref="G222" si="167">IF(D222="","",D222)</f>
        <v/>
      </c>
      <c r="H222" s="85" t="str">
        <f t="shared" si="107"/>
        <v/>
      </c>
      <c r="I222" s="118" t="str">
        <f t="shared" si="108"/>
        <v/>
      </c>
      <c r="J222" s="119"/>
      <c r="K222" s="486"/>
      <c r="L222" s="488" t="str">
        <f t="shared" ref="L222" si="168">IF(C222="","","D-13")</f>
        <v/>
      </c>
      <c r="M222" s="496"/>
      <c r="N222" s="497"/>
      <c r="O222" s="85" t="str">
        <f t="shared" si="114"/>
        <v/>
      </c>
      <c r="P222" s="120" t="str">
        <f t="shared" si="109"/>
        <v/>
      </c>
      <c r="Q222" s="120" t="str">
        <f t="shared" si="110"/>
        <v/>
      </c>
      <c r="R222" s="65"/>
      <c r="S222" s="121" t="str">
        <f t="shared" si="111"/>
        <v/>
      </c>
      <c r="T222" s="490"/>
      <c r="U222" s="491"/>
      <c r="V222" s="492" t="str">
        <f t="shared" ref="V222" si="169">IF(C222="","",IF(AND(K222&gt;=R222,K222&gt;=R223,$M$155&gt;=T222,$M$155&gt;=T223),"OK","NG"))</f>
        <v/>
      </c>
    </row>
    <row r="223" spans="3:22" ht="15.95" customHeight="1">
      <c r="C223" s="126"/>
      <c r="D223" s="483"/>
      <c r="E223" s="484"/>
      <c r="F223" s="485"/>
      <c r="G223" s="117" t="str">
        <f t="shared" ref="G223" si="170">IF(F222="","",F222)</f>
        <v/>
      </c>
      <c r="H223" s="85" t="str">
        <f t="shared" si="107"/>
        <v/>
      </c>
      <c r="I223" s="118" t="str">
        <f t="shared" si="108"/>
        <v/>
      </c>
      <c r="J223" s="119">
        <f t="shared" ref="J223" si="171">J222</f>
        <v>0</v>
      </c>
      <c r="K223" s="487"/>
      <c r="L223" s="489"/>
      <c r="M223" s="496"/>
      <c r="N223" s="497"/>
      <c r="O223" s="85" t="str">
        <f t="shared" si="114"/>
        <v/>
      </c>
      <c r="P223" s="120" t="str">
        <f t="shared" si="109"/>
        <v/>
      </c>
      <c r="Q223" s="120" t="str">
        <f t="shared" si="110"/>
        <v/>
      </c>
      <c r="R223" s="65"/>
      <c r="S223" s="121" t="str">
        <f t="shared" si="111"/>
        <v/>
      </c>
      <c r="T223" s="490"/>
      <c r="U223" s="491"/>
      <c r="V223" s="493"/>
    </row>
    <row r="224" spans="3:22" ht="15.95" customHeight="1">
      <c r="C224" s="95"/>
      <c r="D224" s="483"/>
      <c r="E224" s="484" t="s">
        <v>552</v>
      </c>
      <c r="F224" s="485"/>
      <c r="G224" s="117" t="str">
        <f t="shared" ref="G224" si="172">IF(D224="","",D224)</f>
        <v/>
      </c>
      <c r="H224" s="85" t="str">
        <f t="shared" si="107"/>
        <v/>
      </c>
      <c r="I224" s="118" t="str">
        <f t="shared" si="108"/>
        <v/>
      </c>
      <c r="J224" s="119"/>
      <c r="K224" s="486"/>
      <c r="L224" s="488" t="str">
        <f t="shared" ref="L224" si="173">IF(C224="","","D-13")</f>
        <v/>
      </c>
      <c r="M224" s="496"/>
      <c r="N224" s="497"/>
      <c r="O224" s="85" t="str">
        <f t="shared" si="114"/>
        <v/>
      </c>
      <c r="P224" s="120" t="str">
        <f t="shared" si="109"/>
        <v/>
      </c>
      <c r="Q224" s="120" t="str">
        <f t="shared" si="110"/>
        <v/>
      </c>
      <c r="R224" s="65"/>
      <c r="S224" s="121" t="str">
        <f t="shared" si="111"/>
        <v/>
      </c>
      <c r="T224" s="490"/>
      <c r="U224" s="491"/>
      <c r="V224" s="492" t="str">
        <f t="shared" ref="V224" si="174">IF(C224="","",IF(AND(K224&gt;=R224,K224&gt;=R225,$M$155&gt;=T224,$M$155&gt;=T225),"OK","NG"))</f>
        <v/>
      </c>
    </row>
    <row r="225" spans="3:22" ht="15.95" customHeight="1">
      <c r="C225" s="126"/>
      <c r="D225" s="483"/>
      <c r="E225" s="484"/>
      <c r="F225" s="485"/>
      <c r="G225" s="117" t="str">
        <f t="shared" ref="G225" si="175">IF(F224="","",F224)</f>
        <v/>
      </c>
      <c r="H225" s="85" t="str">
        <f t="shared" si="107"/>
        <v/>
      </c>
      <c r="I225" s="118" t="str">
        <f t="shared" si="108"/>
        <v/>
      </c>
      <c r="J225" s="119">
        <f t="shared" ref="J225" si="176">J224</f>
        <v>0</v>
      </c>
      <c r="K225" s="487"/>
      <c r="L225" s="489"/>
      <c r="M225" s="496"/>
      <c r="N225" s="497"/>
      <c r="O225" s="85" t="str">
        <f t="shared" si="114"/>
        <v/>
      </c>
      <c r="P225" s="120" t="str">
        <f t="shared" si="109"/>
        <v/>
      </c>
      <c r="Q225" s="120" t="str">
        <f t="shared" si="110"/>
        <v/>
      </c>
      <c r="R225" s="65"/>
      <c r="S225" s="121" t="str">
        <f t="shared" si="111"/>
        <v/>
      </c>
      <c r="T225" s="490"/>
      <c r="U225" s="491"/>
      <c r="V225" s="493"/>
    </row>
    <row r="226" spans="3:22" ht="15.95" customHeight="1">
      <c r="C226" s="95"/>
      <c r="D226" s="483"/>
      <c r="E226" s="484" t="s">
        <v>552</v>
      </c>
      <c r="F226" s="485"/>
      <c r="G226" s="117" t="str">
        <f t="shared" ref="G226" si="177">IF(D226="","",D226)</f>
        <v/>
      </c>
      <c r="H226" s="85" t="str">
        <f t="shared" si="107"/>
        <v/>
      </c>
      <c r="I226" s="118" t="str">
        <f t="shared" si="108"/>
        <v/>
      </c>
      <c r="J226" s="119"/>
      <c r="K226" s="486"/>
      <c r="L226" s="488" t="str">
        <f t="shared" ref="L226" si="178">IF(C226="","","D-13")</f>
        <v/>
      </c>
      <c r="M226" s="496"/>
      <c r="N226" s="497"/>
      <c r="O226" s="85" t="str">
        <f t="shared" si="114"/>
        <v/>
      </c>
      <c r="P226" s="120" t="str">
        <f t="shared" si="109"/>
        <v/>
      </c>
      <c r="Q226" s="120" t="str">
        <f t="shared" si="110"/>
        <v/>
      </c>
      <c r="R226" s="65"/>
      <c r="S226" s="121" t="str">
        <f t="shared" si="111"/>
        <v/>
      </c>
      <c r="T226" s="490"/>
      <c r="U226" s="491"/>
      <c r="V226" s="492" t="str">
        <f t="shared" ref="V226" si="179">IF(C226="","",IF(AND(K226&gt;=R226,K226&gt;=R227,$M$155&gt;=T226,$M$155&gt;=T227),"OK","NG"))</f>
        <v/>
      </c>
    </row>
    <row r="227" spans="3:22" ht="15.95" customHeight="1">
      <c r="C227" s="126"/>
      <c r="D227" s="483"/>
      <c r="E227" s="484"/>
      <c r="F227" s="485"/>
      <c r="G227" s="117" t="str">
        <f t="shared" ref="G227" si="180">IF(F226="","",F226)</f>
        <v/>
      </c>
      <c r="H227" s="85" t="str">
        <f t="shared" si="107"/>
        <v/>
      </c>
      <c r="I227" s="118" t="str">
        <f t="shared" si="108"/>
        <v/>
      </c>
      <c r="J227" s="119">
        <f t="shared" ref="J227" si="181">J226</f>
        <v>0</v>
      </c>
      <c r="K227" s="487"/>
      <c r="L227" s="489"/>
      <c r="M227" s="496"/>
      <c r="N227" s="497"/>
      <c r="O227" s="85" t="str">
        <f t="shared" si="114"/>
        <v/>
      </c>
      <c r="P227" s="120" t="str">
        <f t="shared" si="109"/>
        <v/>
      </c>
      <c r="Q227" s="120" t="str">
        <f t="shared" si="110"/>
        <v/>
      </c>
      <c r="R227" s="65"/>
      <c r="S227" s="121" t="str">
        <f t="shared" si="111"/>
        <v/>
      </c>
      <c r="T227" s="490"/>
      <c r="U227" s="491"/>
      <c r="V227" s="493"/>
    </row>
    <row r="228" spans="3:22" ht="15.95" customHeight="1">
      <c r="C228" s="95"/>
      <c r="D228" s="483"/>
      <c r="E228" s="484" t="s">
        <v>552</v>
      </c>
      <c r="F228" s="485"/>
      <c r="G228" s="117" t="str">
        <f t="shared" ref="G228" si="182">IF(D228="","",D228)</f>
        <v/>
      </c>
      <c r="H228" s="85" t="str">
        <f t="shared" si="107"/>
        <v/>
      </c>
      <c r="I228" s="118" t="str">
        <f t="shared" si="108"/>
        <v/>
      </c>
      <c r="J228" s="119"/>
      <c r="K228" s="486"/>
      <c r="L228" s="488" t="str">
        <f t="shared" ref="L228" si="183">IF(C228="","","D-13")</f>
        <v/>
      </c>
      <c r="M228" s="496"/>
      <c r="N228" s="497"/>
      <c r="O228" s="85" t="str">
        <f t="shared" si="114"/>
        <v/>
      </c>
      <c r="P228" s="120" t="str">
        <f t="shared" si="109"/>
        <v/>
      </c>
      <c r="Q228" s="120" t="str">
        <f t="shared" si="110"/>
        <v/>
      </c>
      <c r="R228" s="65"/>
      <c r="S228" s="121" t="str">
        <f t="shared" si="111"/>
        <v/>
      </c>
      <c r="T228" s="490"/>
      <c r="U228" s="491"/>
      <c r="V228" s="492" t="str">
        <f t="shared" ref="V228" si="184">IF(C228="","",IF(AND(K228&gt;=R228,K228&gt;=R229,$M$155&gt;=T228,$M$155&gt;=T229),"OK","NG"))</f>
        <v/>
      </c>
    </row>
    <row r="229" spans="3:22" ht="15.95" customHeight="1">
      <c r="C229" s="126"/>
      <c r="D229" s="483"/>
      <c r="E229" s="484"/>
      <c r="F229" s="485"/>
      <c r="G229" s="117" t="str">
        <f t="shared" ref="G229" si="185">IF(F228="","",F228)</f>
        <v/>
      </c>
      <c r="H229" s="85" t="str">
        <f t="shared" si="107"/>
        <v/>
      </c>
      <c r="I229" s="118" t="str">
        <f t="shared" si="108"/>
        <v/>
      </c>
      <c r="J229" s="119">
        <f t="shared" ref="J229" si="186">J228</f>
        <v>0</v>
      </c>
      <c r="K229" s="487"/>
      <c r="L229" s="489"/>
      <c r="M229" s="496"/>
      <c r="N229" s="497"/>
      <c r="O229" s="85" t="str">
        <f t="shared" si="114"/>
        <v/>
      </c>
      <c r="P229" s="120" t="str">
        <f t="shared" si="109"/>
        <v/>
      </c>
      <c r="Q229" s="120" t="str">
        <f t="shared" si="110"/>
        <v/>
      </c>
      <c r="R229" s="65"/>
      <c r="S229" s="121" t="str">
        <f t="shared" si="111"/>
        <v/>
      </c>
      <c r="T229" s="490"/>
      <c r="U229" s="491"/>
      <c r="V229" s="493"/>
    </row>
    <row r="230" spans="3:22" ht="15.95" customHeight="1">
      <c r="C230" s="95"/>
      <c r="D230" s="483"/>
      <c r="E230" s="484" t="s">
        <v>552</v>
      </c>
      <c r="F230" s="485"/>
      <c r="G230" s="117" t="str">
        <f t="shared" ref="G230" si="187">IF(D230="","",D230)</f>
        <v/>
      </c>
      <c r="H230" s="85" t="str">
        <f t="shared" si="107"/>
        <v/>
      </c>
      <c r="I230" s="118" t="str">
        <f t="shared" si="108"/>
        <v/>
      </c>
      <c r="J230" s="119"/>
      <c r="K230" s="486"/>
      <c r="L230" s="488" t="str">
        <f t="shared" ref="L230" si="188">IF(C230="","","D-13")</f>
        <v/>
      </c>
      <c r="M230" s="496"/>
      <c r="N230" s="497"/>
      <c r="O230" s="85" t="str">
        <f t="shared" si="114"/>
        <v/>
      </c>
      <c r="P230" s="120" t="str">
        <f t="shared" si="109"/>
        <v/>
      </c>
      <c r="Q230" s="120" t="str">
        <f t="shared" si="110"/>
        <v/>
      </c>
      <c r="R230" s="65"/>
      <c r="S230" s="121" t="str">
        <f t="shared" si="111"/>
        <v/>
      </c>
      <c r="T230" s="490"/>
      <c r="U230" s="491"/>
      <c r="V230" s="492" t="str">
        <f t="shared" ref="V230" si="189">IF(C230="","",IF(AND(K230&gt;=R230,K230&gt;=R231,$M$155&gt;=T230,$M$155&gt;=T231),"OK","NG"))</f>
        <v/>
      </c>
    </row>
    <row r="231" spans="3:22" ht="13.5" customHeight="1">
      <c r="C231" s="126"/>
      <c r="D231" s="483"/>
      <c r="E231" s="484"/>
      <c r="F231" s="485"/>
      <c r="G231" s="117" t="str">
        <f t="shared" ref="G231" si="190">IF(F230="","",F230)</f>
        <v/>
      </c>
      <c r="H231" s="85" t="str">
        <f t="shared" si="107"/>
        <v/>
      </c>
      <c r="I231" s="118" t="str">
        <f t="shared" si="108"/>
        <v/>
      </c>
      <c r="J231" s="119">
        <f t="shared" ref="J231" si="191">J230</f>
        <v>0</v>
      </c>
      <c r="K231" s="487"/>
      <c r="L231" s="489"/>
      <c r="M231" s="498"/>
      <c r="N231" s="499"/>
      <c r="O231" s="85" t="str">
        <f t="shared" si="114"/>
        <v/>
      </c>
      <c r="P231" s="120" t="str">
        <f t="shared" si="109"/>
        <v/>
      </c>
      <c r="Q231" s="120" t="str">
        <f t="shared" si="110"/>
        <v/>
      </c>
      <c r="R231" s="65"/>
      <c r="S231" s="121" t="str">
        <f t="shared" si="111"/>
        <v/>
      </c>
      <c r="T231" s="490"/>
      <c r="U231" s="491"/>
      <c r="V231" s="493"/>
    </row>
    <row r="232" spans="3:22" ht="13.5" customHeight="1"/>
    <row r="233" spans="3:22" ht="13.5" customHeight="1"/>
    <row r="234" spans="3:22" ht="13.5" customHeight="1"/>
    <row r="235" spans="3:22" ht="13.5" customHeight="1">
      <c r="C235" s="57" t="s">
        <v>569</v>
      </c>
    </row>
    <row r="236" spans="3:22" ht="13.5" customHeight="1"/>
    <row r="237" spans="3:22" ht="13.5" customHeight="1"/>
    <row r="238" spans="3:22" ht="13.5" customHeight="1">
      <c r="C238" s="510" t="s">
        <v>472</v>
      </c>
      <c r="D238" s="502"/>
      <c r="E238" s="502"/>
      <c r="F238" s="503"/>
      <c r="G238" s="504" t="s">
        <v>570</v>
      </c>
      <c r="H238" s="504"/>
      <c r="I238" s="504"/>
      <c r="J238" s="510" t="s">
        <v>442</v>
      </c>
      <c r="K238" s="502"/>
      <c r="L238" s="502"/>
      <c r="M238" s="503"/>
      <c r="N238" s="510" t="s">
        <v>443</v>
      </c>
      <c r="O238" s="502"/>
      <c r="P238" s="502"/>
      <c r="Q238" s="503"/>
      <c r="R238" s="511" t="s">
        <v>571</v>
      </c>
    </row>
    <row r="239" spans="3:22" ht="13.5" customHeight="1">
      <c r="C239" s="510"/>
      <c r="D239" s="502"/>
      <c r="E239" s="502"/>
      <c r="F239" s="503"/>
      <c r="G239" s="505"/>
      <c r="H239" s="505"/>
      <c r="I239" s="505"/>
      <c r="J239" s="64" t="s">
        <v>572</v>
      </c>
      <c r="K239" s="80" t="s">
        <v>482</v>
      </c>
      <c r="L239" s="543" t="s">
        <v>573</v>
      </c>
      <c r="M239" s="544"/>
      <c r="N239" s="80" t="s">
        <v>572</v>
      </c>
      <c r="O239" s="64" t="s">
        <v>482</v>
      </c>
      <c r="P239" s="543" t="s">
        <v>573</v>
      </c>
      <c r="Q239" s="544"/>
      <c r="R239" s="505"/>
    </row>
    <row r="240" spans="3:22">
      <c r="C240" s="510"/>
      <c r="D240" s="502"/>
      <c r="E240" s="502"/>
      <c r="F240" s="503"/>
      <c r="G240" s="505"/>
      <c r="H240" s="505"/>
      <c r="I240" s="505"/>
      <c r="J240" s="64" t="s">
        <v>574</v>
      </c>
      <c r="K240" s="82" t="s">
        <v>574</v>
      </c>
      <c r="L240" s="515"/>
      <c r="M240" s="517"/>
      <c r="N240" s="82" t="s">
        <v>574</v>
      </c>
      <c r="O240" s="64" t="s">
        <v>574</v>
      </c>
      <c r="P240" s="515"/>
      <c r="Q240" s="517"/>
      <c r="R240" s="506"/>
    </row>
    <row r="241" spans="3:18">
      <c r="C241" s="109"/>
      <c r="D241" s="128" t="s">
        <v>458</v>
      </c>
      <c r="E241" s="539"/>
      <c r="F241" s="509"/>
      <c r="G241" s="538" t="s">
        <v>381</v>
      </c>
      <c r="H241" s="538"/>
      <c r="I241" s="538"/>
      <c r="J241" s="290"/>
      <c r="K241" s="290"/>
      <c r="L241" s="546"/>
      <c r="M241" s="538"/>
      <c r="N241" s="290"/>
      <c r="O241" s="290"/>
      <c r="P241" s="538"/>
      <c r="Q241" s="538"/>
      <c r="R241" s="538"/>
    </row>
    <row r="242" spans="3:18">
      <c r="C242" s="109"/>
      <c r="D242" s="128" t="s">
        <v>458</v>
      </c>
      <c r="E242" s="539"/>
      <c r="F242" s="509"/>
      <c r="G242" s="538"/>
      <c r="H242" s="538"/>
      <c r="I242" s="538"/>
      <c r="J242" s="290"/>
      <c r="K242" s="290"/>
      <c r="L242" s="538"/>
      <c r="M242" s="538"/>
      <c r="N242" s="290"/>
      <c r="O242" s="290"/>
      <c r="P242" s="538"/>
      <c r="Q242" s="538"/>
      <c r="R242" s="538"/>
    </row>
    <row r="243" spans="3:18">
      <c r="C243" s="109"/>
      <c r="D243" s="128" t="s">
        <v>458</v>
      </c>
      <c r="E243" s="539"/>
      <c r="F243" s="509"/>
      <c r="G243" s="538" t="s">
        <v>381</v>
      </c>
      <c r="H243" s="538"/>
      <c r="I243" s="538"/>
      <c r="J243" s="290"/>
      <c r="K243" s="290"/>
      <c r="L243" s="546"/>
      <c r="M243" s="538"/>
      <c r="N243" s="290"/>
      <c r="O243" s="290"/>
      <c r="P243" s="546"/>
      <c r="Q243" s="538"/>
      <c r="R243" s="538"/>
    </row>
    <row r="244" spans="3:18">
      <c r="C244" s="65"/>
      <c r="D244" s="128" t="s">
        <v>458</v>
      </c>
      <c r="E244" s="539"/>
      <c r="F244" s="509"/>
      <c r="G244" s="538"/>
      <c r="H244" s="538"/>
      <c r="I244" s="538"/>
      <c r="J244" s="290"/>
      <c r="K244" s="290"/>
      <c r="L244" s="538"/>
      <c r="M244" s="538"/>
      <c r="N244" s="290"/>
      <c r="O244" s="290"/>
      <c r="P244" s="538"/>
      <c r="Q244" s="538"/>
      <c r="R244" s="538"/>
    </row>
    <row r="245" spans="3:18">
      <c r="C245" s="109"/>
      <c r="D245" s="128" t="s">
        <v>458</v>
      </c>
      <c r="E245" s="539"/>
      <c r="F245" s="509"/>
      <c r="G245" s="538" t="s">
        <v>381</v>
      </c>
      <c r="H245" s="538"/>
      <c r="I245" s="538"/>
      <c r="J245" s="290"/>
      <c r="K245" s="290"/>
      <c r="L245" s="546"/>
      <c r="M245" s="538"/>
      <c r="N245" s="290"/>
      <c r="O245" s="290"/>
      <c r="P245" s="546"/>
      <c r="Q245" s="538"/>
      <c r="R245" s="538"/>
    </row>
    <row r="246" spans="3:18">
      <c r="C246" s="65"/>
      <c r="D246" s="128" t="s">
        <v>458</v>
      </c>
      <c r="E246" s="539"/>
      <c r="F246" s="509"/>
      <c r="G246" s="538"/>
      <c r="H246" s="538"/>
      <c r="I246" s="538"/>
      <c r="J246" s="290"/>
      <c r="K246" s="290"/>
      <c r="L246" s="538"/>
      <c r="M246" s="538"/>
      <c r="N246" s="290"/>
      <c r="O246" s="290"/>
      <c r="P246" s="538"/>
      <c r="Q246" s="538"/>
      <c r="R246" s="538"/>
    </row>
    <row r="247" spans="3:18">
      <c r="C247" s="109"/>
      <c r="D247" s="128" t="s">
        <v>458</v>
      </c>
      <c r="E247" s="539"/>
      <c r="F247" s="509"/>
      <c r="G247" s="538" t="s">
        <v>381</v>
      </c>
      <c r="H247" s="538"/>
      <c r="I247" s="538"/>
      <c r="J247" s="290"/>
      <c r="K247" s="290"/>
      <c r="L247" s="546"/>
      <c r="M247" s="538"/>
      <c r="N247" s="290"/>
      <c r="O247" s="290"/>
      <c r="P247" s="546"/>
      <c r="Q247" s="538"/>
      <c r="R247" s="538"/>
    </row>
    <row r="248" spans="3:18">
      <c r="C248" s="65"/>
      <c r="D248" s="128" t="s">
        <v>458</v>
      </c>
      <c r="E248" s="539"/>
      <c r="F248" s="509"/>
      <c r="G248" s="538"/>
      <c r="H248" s="538"/>
      <c r="I248" s="538"/>
      <c r="J248" s="290"/>
      <c r="K248" s="290"/>
      <c r="L248" s="538"/>
      <c r="M248" s="538"/>
      <c r="N248" s="290"/>
      <c r="O248" s="290"/>
      <c r="P248" s="538"/>
      <c r="Q248" s="538"/>
      <c r="R248" s="538"/>
    </row>
    <row r="249" spans="3:18">
      <c r="C249" s="109"/>
      <c r="D249" s="128" t="s">
        <v>458</v>
      </c>
      <c r="E249" s="539"/>
      <c r="F249" s="509"/>
      <c r="G249" s="538" t="s">
        <v>381</v>
      </c>
      <c r="H249" s="538"/>
      <c r="I249" s="538"/>
      <c r="J249" s="290"/>
      <c r="K249" s="290"/>
      <c r="L249" s="546"/>
      <c r="M249" s="538"/>
      <c r="N249" s="290"/>
      <c r="O249" s="290"/>
      <c r="P249" s="546"/>
      <c r="Q249" s="538"/>
      <c r="R249" s="538"/>
    </row>
    <row r="250" spans="3:18">
      <c r="C250" s="65"/>
      <c r="D250" s="128" t="s">
        <v>458</v>
      </c>
      <c r="E250" s="539"/>
      <c r="F250" s="509"/>
      <c r="G250" s="538"/>
      <c r="H250" s="538"/>
      <c r="I250" s="538"/>
      <c r="J250" s="290"/>
      <c r="K250" s="290"/>
      <c r="L250" s="538"/>
      <c r="M250" s="538"/>
      <c r="N250" s="290"/>
      <c r="O250" s="290"/>
      <c r="P250" s="538"/>
      <c r="Q250" s="538"/>
      <c r="R250" s="538"/>
    </row>
    <row r="251" spans="3:18">
      <c r="C251" s="109"/>
      <c r="D251" s="128" t="s">
        <v>458</v>
      </c>
      <c r="E251" s="539"/>
      <c r="F251" s="509"/>
      <c r="G251" s="538" t="s">
        <v>381</v>
      </c>
      <c r="H251" s="538"/>
      <c r="I251" s="538"/>
      <c r="J251" s="290"/>
      <c r="K251" s="290"/>
      <c r="L251" s="546"/>
      <c r="M251" s="538"/>
      <c r="N251" s="290"/>
      <c r="O251" s="290"/>
      <c r="P251" s="546"/>
      <c r="Q251" s="538"/>
      <c r="R251" s="538"/>
    </row>
    <row r="252" spans="3:18">
      <c r="C252" s="65"/>
      <c r="D252" s="128" t="s">
        <v>458</v>
      </c>
      <c r="E252" s="539"/>
      <c r="F252" s="509"/>
      <c r="G252" s="538"/>
      <c r="H252" s="538"/>
      <c r="I252" s="538"/>
      <c r="J252" s="290"/>
      <c r="K252" s="290"/>
      <c r="L252" s="538"/>
      <c r="M252" s="538"/>
      <c r="N252" s="290"/>
      <c r="O252" s="290"/>
      <c r="P252" s="538"/>
      <c r="Q252" s="538"/>
      <c r="R252" s="538"/>
    </row>
    <row r="253" spans="3:18">
      <c r="C253" s="109"/>
      <c r="D253" s="128" t="s">
        <v>458</v>
      </c>
      <c r="E253" s="539"/>
      <c r="F253" s="509"/>
      <c r="G253" s="538" t="s">
        <v>381</v>
      </c>
      <c r="H253" s="538"/>
      <c r="I253" s="538"/>
      <c r="J253" s="290"/>
      <c r="K253" s="290"/>
      <c r="L253" s="546"/>
      <c r="M253" s="538"/>
      <c r="N253" s="290"/>
      <c r="O253" s="290"/>
      <c r="P253" s="546"/>
      <c r="Q253" s="538"/>
      <c r="R253" s="538"/>
    </row>
    <row r="254" spans="3:18">
      <c r="C254" s="65"/>
      <c r="D254" s="128" t="s">
        <v>458</v>
      </c>
      <c r="E254" s="539"/>
      <c r="F254" s="509"/>
      <c r="G254" s="538"/>
      <c r="H254" s="538"/>
      <c r="I254" s="538"/>
      <c r="J254" s="290"/>
      <c r="K254" s="290"/>
      <c r="L254" s="538"/>
      <c r="M254" s="538"/>
      <c r="N254" s="290"/>
      <c r="O254" s="290"/>
      <c r="P254" s="538"/>
      <c r="Q254" s="538"/>
      <c r="R254" s="538"/>
    </row>
  </sheetData>
  <sheetProtection sheet="1" objects="1" scenarios="1"/>
  <dataConsolidate/>
  <mergeCells count="784">
    <mergeCell ref="E253:F253"/>
    <mergeCell ref="G253:I254"/>
    <mergeCell ref="J253:J254"/>
    <mergeCell ref="K253:K254"/>
    <mergeCell ref="L253:M254"/>
    <mergeCell ref="N253:N254"/>
    <mergeCell ref="O253:O254"/>
    <mergeCell ref="P253:Q254"/>
    <mergeCell ref="R253:R254"/>
    <mergeCell ref="E254:F254"/>
    <mergeCell ref="E251:F251"/>
    <mergeCell ref="G251:I252"/>
    <mergeCell ref="J251:J252"/>
    <mergeCell ref="K251:K252"/>
    <mergeCell ref="L251:M252"/>
    <mergeCell ref="N251:N252"/>
    <mergeCell ref="O251:O252"/>
    <mergeCell ref="P251:Q252"/>
    <mergeCell ref="R251:R252"/>
    <mergeCell ref="E252:F252"/>
    <mergeCell ref="E249:F249"/>
    <mergeCell ref="G249:I250"/>
    <mergeCell ref="J249:J250"/>
    <mergeCell ref="K249:K250"/>
    <mergeCell ref="L249:M250"/>
    <mergeCell ref="N249:N250"/>
    <mergeCell ref="O249:O250"/>
    <mergeCell ref="P249:Q250"/>
    <mergeCell ref="R249:R250"/>
    <mergeCell ref="E250:F250"/>
    <mergeCell ref="E247:F247"/>
    <mergeCell ref="G247:I248"/>
    <mergeCell ref="J247:J248"/>
    <mergeCell ref="K247:K248"/>
    <mergeCell ref="L247:M248"/>
    <mergeCell ref="N247:N248"/>
    <mergeCell ref="O247:O248"/>
    <mergeCell ref="P247:Q248"/>
    <mergeCell ref="R247:R248"/>
    <mergeCell ref="E248:F248"/>
    <mergeCell ref="E245:F245"/>
    <mergeCell ref="G245:I246"/>
    <mergeCell ref="J245:J246"/>
    <mergeCell ref="K245:K246"/>
    <mergeCell ref="L245:M246"/>
    <mergeCell ref="N245:N246"/>
    <mergeCell ref="O245:O246"/>
    <mergeCell ref="P245:Q246"/>
    <mergeCell ref="R245:R246"/>
    <mergeCell ref="E246:F246"/>
    <mergeCell ref="E243:F243"/>
    <mergeCell ref="G243:I244"/>
    <mergeCell ref="J243:J244"/>
    <mergeCell ref="K243:K244"/>
    <mergeCell ref="L243:M244"/>
    <mergeCell ref="N243:N244"/>
    <mergeCell ref="O243:O244"/>
    <mergeCell ref="P243:Q244"/>
    <mergeCell ref="R243:R244"/>
    <mergeCell ref="E244:F244"/>
    <mergeCell ref="C238:F240"/>
    <mergeCell ref="G238:I240"/>
    <mergeCell ref="J238:M238"/>
    <mergeCell ref="N238:Q238"/>
    <mergeCell ref="R238:R240"/>
    <mergeCell ref="L239:M240"/>
    <mergeCell ref="P239:Q240"/>
    <mergeCell ref="E241:F241"/>
    <mergeCell ref="G241:I242"/>
    <mergeCell ref="J241:J242"/>
    <mergeCell ref="K241:K242"/>
    <mergeCell ref="L241:M242"/>
    <mergeCell ref="N241:N242"/>
    <mergeCell ref="O241:O242"/>
    <mergeCell ref="P241:Q242"/>
    <mergeCell ref="R241:R242"/>
    <mergeCell ref="E242:F242"/>
    <mergeCell ref="F84:G84"/>
    <mergeCell ref="H84:I84"/>
    <mergeCell ref="D85:E85"/>
    <mergeCell ref="F85:G85"/>
    <mergeCell ref="H85:I85"/>
    <mergeCell ref="D81:E81"/>
    <mergeCell ref="F81:G81"/>
    <mergeCell ref="H81:I81"/>
    <mergeCell ref="D82:E82"/>
    <mergeCell ref="F82:G82"/>
    <mergeCell ref="H82:I82"/>
    <mergeCell ref="J29:K29"/>
    <mergeCell ref="L29:M29"/>
    <mergeCell ref="R29:S29"/>
    <mergeCell ref="T29:U29"/>
    <mergeCell ref="D30:F30"/>
    <mergeCell ref="G30:H30"/>
    <mergeCell ref="J30:K30"/>
    <mergeCell ref="L30:M30"/>
    <mergeCell ref="R30:S30"/>
    <mergeCell ref="T30:U30"/>
    <mergeCell ref="I11:J11"/>
    <mergeCell ref="K11:L11"/>
    <mergeCell ref="P11:Q11"/>
    <mergeCell ref="R11:S11"/>
    <mergeCell ref="D19:F19"/>
    <mergeCell ref="G19:H19"/>
    <mergeCell ref="J19:K19"/>
    <mergeCell ref="L19:M19"/>
    <mergeCell ref="R19:S19"/>
    <mergeCell ref="G18:H18"/>
    <mergeCell ref="J18:K18"/>
    <mergeCell ref="L18:M18"/>
    <mergeCell ref="R18:S18"/>
    <mergeCell ref="D210:D211"/>
    <mergeCell ref="E210:E211"/>
    <mergeCell ref="D159:D160"/>
    <mergeCell ref="E159:E160"/>
    <mergeCell ref="D161:D162"/>
    <mergeCell ref="E161:E162"/>
    <mergeCell ref="D163:D164"/>
    <mergeCell ref="E163:E164"/>
    <mergeCell ref="D204:D205"/>
    <mergeCell ref="E204:E205"/>
    <mergeCell ref="D208:D209"/>
    <mergeCell ref="E208:E209"/>
    <mergeCell ref="D165:D166"/>
    <mergeCell ref="E165:E166"/>
    <mergeCell ref="D167:D168"/>
    <mergeCell ref="E167:E168"/>
    <mergeCell ref="D169:D170"/>
    <mergeCell ref="E169:E170"/>
    <mergeCell ref="D171:D172"/>
    <mergeCell ref="E171:E172"/>
    <mergeCell ref="D198:D199"/>
    <mergeCell ref="E198:E199"/>
    <mergeCell ref="D206:D207"/>
    <mergeCell ref="E206:E207"/>
    <mergeCell ref="T206:U206"/>
    <mergeCell ref="T179:U179"/>
    <mergeCell ref="T202:U202"/>
    <mergeCell ref="V161:V162"/>
    <mergeCell ref="T162:U162"/>
    <mergeCell ref="F208:F209"/>
    <mergeCell ref="K208:K209"/>
    <mergeCell ref="L208:L209"/>
    <mergeCell ref="T208:U208"/>
    <mergeCell ref="V208:V209"/>
    <mergeCell ref="T209:U209"/>
    <mergeCell ref="F163:F164"/>
    <mergeCell ref="K163:K164"/>
    <mergeCell ref="L163:L164"/>
    <mergeCell ref="T163:U163"/>
    <mergeCell ref="V163:V164"/>
    <mergeCell ref="T164:U164"/>
    <mergeCell ref="F204:F205"/>
    <mergeCell ref="K204:K205"/>
    <mergeCell ref="L204:L205"/>
    <mergeCell ref="V165:V166"/>
    <mergeCell ref="T166:U166"/>
    <mergeCell ref="T167:U167"/>
    <mergeCell ref="V167:V168"/>
    <mergeCell ref="F210:F211"/>
    <mergeCell ref="F165:F166"/>
    <mergeCell ref="K165:K166"/>
    <mergeCell ref="L165:L166"/>
    <mergeCell ref="F167:F168"/>
    <mergeCell ref="K167:K168"/>
    <mergeCell ref="L167:L168"/>
    <mergeCell ref="F169:F170"/>
    <mergeCell ref="K169:K170"/>
    <mergeCell ref="L169:L170"/>
    <mergeCell ref="F171:F172"/>
    <mergeCell ref="K171:K172"/>
    <mergeCell ref="K210:K211"/>
    <mergeCell ref="L210:L211"/>
    <mergeCell ref="F206:F207"/>
    <mergeCell ref="K206:K207"/>
    <mergeCell ref="L206:L207"/>
    <mergeCell ref="F185:F186"/>
    <mergeCell ref="K185:K186"/>
    <mergeCell ref="L185:L186"/>
    <mergeCell ref="K191:K192"/>
    <mergeCell ref="L191:L192"/>
    <mergeCell ref="G106:H106"/>
    <mergeCell ref="U106:V106"/>
    <mergeCell ref="G112:H112"/>
    <mergeCell ref="U112:V112"/>
    <mergeCell ref="G113:H113"/>
    <mergeCell ref="U113:V113"/>
    <mergeCell ref="T210:U210"/>
    <mergeCell ref="D155:D156"/>
    <mergeCell ref="E155:E156"/>
    <mergeCell ref="D157:D158"/>
    <mergeCell ref="E157:E158"/>
    <mergeCell ref="V152:V154"/>
    <mergeCell ref="T152:U154"/>
    <mergeCell ref="V155:V156"/>
    <mergeCell ref="T156:U156"/>
    <mergeCell ref="F157:F158"/>
    <mergeCell ref="K157:K158"/>
    <mergeCell ref="L157:L158"/>
    <mergeCell ref="T157:U157"/>
    <mergeCell ref="V157:V158"/>
    <mergeCell ref="T158:U158"/>
    <mergeCell ref="V159:V160"/>
    <mergeCell ref="F155:F156"/>
    <mergeCell ref="K155:K156"/>
    <mergeCell ref="D106:F106"/>
    <mergeCell ref="D112:F112"/>
    <mergeCell ref="D113:F113"/>
    <mergeCell ref="D114:F114"/>
    <mergeCell ref="D118:F118"/>
    <mergeCell ref="D119:F119"/>
    <mergeCell ref="G102:H102"/>
    <mergeCell ref="U102:V102"/>
    <mergeCell ref="G103:H103"/>
    <mergeCell ref="U103:V103"/>
    <mergeCell ref="G104:H104"/>
    <mergeCell ref="U104:V104"/>
    <mergeCell ref="G105:H105"/>
    <mergeCell ref="U105:V105"/>
    <mergeCell ref="D102:F102"/>
    <mergeCell ref="D103:F103"/>
    <mergeCell ref="D104:F104"/>
    <mergeCell ref="D105:F105"/>
    <mergeCell ref="G114:H114"/>
    <mergeCell ref="U114:V114"/>
    <mergeCell ref="G118:H118"/>
    <mergeCell ref="U118:V118"/>
    <mergeCell ref="G119:H119"/>
    <mergeCell ref="U119:V119"/>
    <mergeCell ref="G98:H98"/>
    <mergeCell ref="U98:V98"/>
    <mergeCell ref="G99:H99"/>
    <mergeCell ref="U99:V99"/>
    <mergeCell ref="G100:H100"/>
    <mergeCell ref="U100:V100"/>
    <mergeCell ref="G101:H101"/>
    <mergeCell ref="U101:V101"/>
    <mergeCell ref="D98:F98"/>
    <mergeCell ref="D99:F99"/>
    <mergeCell ref="D100:F100"/>
    <mergeCell ref="D101:F101"/>
    <mergeCell ref="C95:K95"/>
    <mergeCell ref="S95:T95"/>
    <mergeCell ref="U95:V96"/>
    <mergeCell ref="C96:C97"/>
    <mergeCell ref="G96:H97"/>
    <mergeCell ref="I96:I97"/>
    <mergeCell ref="K96:K97"/>
    <mergeCell ref="J96:J97"/>
    <mergeCell ref="U97:V97"/>
    <mergeCell ref="L95:R95"/>
    <mergeCell ref="D96:F97"/>
    <mergeCell ref="G51:H51"/>
    <mergeCell ref="T51:U51"/>
    <mergeCell ref="H77:I77"/>
    <mergeCell ref="H78:I78"/>
    <mergeCell ref="H79:I79"/>
    <mergeCell ref="H86:I86"/>
    <mergeCell ref="H87:I87"/>
    <mergeCell ref="C94:F94"/>
    <mergeCell ref="C73:C74"/>
    <mergeCell ref="F75:G75"/>
    <mergeCell ref="F76:G76"/>
    <mergeCell ref="F77:G77"/>
    <mergeCell ref="F78:G78"/>
    <mergeCell ref="T52:U52"/>
    <mergeCell ref="T53:U53"/>
    <mergeCell ref="C52:D52"/>
    <mergeCell ref="E52:F52"/>
    <mergeCell ref="G52:H52"/>
    <mergeCell ref="C53:D53"/>
    <mergeCell ref="E53:F53"/>
    <mergeCell ref="G53:H53"/>
    <mergeCell ref="D62:F62"/>
    <mergeCell ref="G62:H62"/>
    <mergeCell ref="C57:F59"/>
    <mergeCell ref="G50:H50"/>
    <mergeCell ref="T50:U50"/>
    <mergeCell ref="T45:U47"/>
    <mergeCell ref="G46:H46"/>
    <mergeCell ref="K46:L47"/>
    <mergeCell ref="M46:M47"/>
    <mergeCell ref="Q46:R47"/>
    <mergeCell ref="G47:H47"/>
    <mergeCell ref="C50:D50"/>
    <mergeCell ref="E50:F50"/>
    <mergeCell ref="G37:H37"/>
    <mergeCell ref="C45:F45"/>
    <mergeCell ref="G45:L45"/>
    <mergeCell ref="M45:R45"/>
    <mergeCell ref="S45:S47"/>
    <mergeCell ref="G48:H48"/>
    <mergeCell ref="T48:U48"/>
    <mergeCell ref="G49:H49"/>
    <mergeCell ref="T49:U49"/>
    <mergeCell ref="D37:F37"/>
    <mergeCell ref="C46:D47"/>
    <mergeCell ref="C48:D48"/>
    <mergeCell ref="C49:D49"/>
    <mergeCell ref="D38:F38"/>
    <mergeCell ref="G38:H38"/>
    <mergeCell ref="D39:F39"/>
    <mergeCell ref="G39:H39"/>
    <mergeCell ref="E46:F47"/>
    <mergeCell ref="E48:F48"/>
    <mergeCell ref="E49:F49"/>
    <mergeCell ref="L34:S34"/>
    <mergeCell ref="T34:T36"/>
    <mergeCell ref="C35:H35"/>
    <mergeCell ref="I35:I36"/>
    <mergeCell ref="L35:N35"/>
    <mergeCell ref="O35:O36"/>
    <mergeCell ref="Q35:S35"/>
    <mergeCell ref="G36:H36"/>
    <mergeCell ref="G27:H27"/>
    <mergeCell ref="J27:K27"/>
    <mergeCell ref="L27:M27"/>
    <mergeCell ref="R27:S27"/>
    <mergeCell ref="T27:U27"/>
    <mergeCell ref="G28:H28"/>
    <mergeCell ref="J28:K28"/>
    <mergeCell ref="L28:M28"/>
    <mergeCell ref="R28:S28"/>
    <mergeCell ref="T28:U28"/>
    <mergeCell ref="D27:F27"/>
    <mergeCell ref="D28:F28"/>
    <mergeCell ref="D36:F36"/>
    <mergeCell ref="C34:K34"/>
    <mergeCell ref="D29:F29"/>
    <mergeCell ref="G29:H29"/>
    <mergeCell ref="V24:V26"/>
    <mergeCell ref="C25:H25"/>
    <mergeCell ref="I25:I26"/>
    <mergeCell ref="J25:K25"/>
    <mergeCell ref="L25:M25"/>
    <mergeCell ref="N25:P25"/>
    <mergeCell ref="Q25:Q26"/>
    <mergeCell ref="R25:S25"/>
    <mergeCell ref="T25:U25"/>
    <mergeCell ref="G26:H26"/>
    <mergeCell ref="J26:K26"/>
    <mergeCell ref="L26:M26"/>
    <mergeCell ref="R26:S26"/>
    <mergeCell ref="T26:U26"/>
    <mergeCell ref="D26:F26"/>
    <mergeCell ref="T18:U18"/>
    <mergeCell ref="C24:M24"/>
    <mergeCell ref="N24:U24"/>
    <mergeCell ref="T16:U16"/>
    <mergeCell ref="G17:H17"/>
    <mergeCell ref="J17:K17"/>
    <mergeCell ref="L17:M17"/>
    <mergeCell ref="R17:S17"/>
    <mergeCell ref="T17:U17"/>
    <mergeCell ref="D17:F17"/>
    <mergeCell ref="D18:F18"/>
    <mergeCell ref="T19:U19"/>
    <mergeCell ref="D20:F20"/>
    <mergeCell ref="G20:H20"/>
    <mergeCell ref="J20:K20"/>
    <mergeCell ref="L20:M20"/>
    <mergeCell ref="R20:S20"/>
    <mergeCell ref="T20:U20"/>
    <mergeCell ref="G9:H9"/>
    <mergeCell ref="I9:J9"/>
    <mergeCell ref="K9:L9"/>
    <mergeCell ref="P9:Q9"/>
    <mergeCell ref="R9:S9"/>
    <mergeCell ref="C15:M15"/>
    <mergeCell ref="N15:U15"/>
    <mergeCell ref="V15:V17"/>
    <mergeCell ref="C16:H16"/>
    <mergeCell ref="I16:I17"/>
    <mergeCell ref="J16:K16"/>
    <mergeCell ref="L16:M16"/>
    <mergeCell ref="N16:P16"/>
    <mergeCell ref="Q16:Q17"/>
    <mergeCell ref="R16:S16"/>
    <mergeCell ref="D9:F9"/>
    <mergeCell ref="D10:F10"/>
    <mergeCell ref="G10:H10"/>
    <mergeCell ref="I10:J10"/>
    <mergeCell ref="K10:L10"/>
    <mergeCell ref="P10:Q10"/>
    <mergeCell ref="R10:S10"/>
    <mergeCell ref="D11:F11"/>
    <mergeCell ref="G11:H11"/>
    <mergeCell ref="B1:J2"/>
    <mergeCell ref="C6:L6"/>
    <mergeCell ref="M6:S6"/>
    <mergeCell ref="T6:T8"/>
    <mergeCell ref="C7:H7"/>
    <mergeCell ref="I7:J7"/>
    <mergeCell ref="K7:L7"/>
    <mergeCell ref="M7:O7"/>
    <mergeCell ref="P7:Q7"/>
    <mergeCell ref="R7:S7"/>
    <mergeCell ref="G8:H8"/>
    <mergeCell ref="I8:J8"/>
    <mergeCell ref="K8:L8"/>
    <mergeCell ref="P8:Q8"/>
    <mergeCell ref="R8:S8"/>
    <mergeCell ref="D8:F8"/>
    <mergeCell ref="G57:N57"/>
    <mergeCell ref="O57:U57"/>
    <mergeCell ref="V57:V59"/>
    <mergeCell ref="G58:H58"/>
    <mergeCell ref="G59:H59"/>
    <mergeCell ref="J58:J59"/>
    <mergeCell ref="L58:L59"/>
    <mergeCell ref="M58:N58"/>
    <mergeCell ref="Q58:Q59"/>
    <mergeCell ref="S58:S59"/>
    <mergeCell ref="T58:U58"/>
    <mergeCell ref="V72:V74"/>
    <mergeCell ref="H73:I74"/>
    <mergeCell ref="L73:M74"/>
    <mergeCell ref="N73:O74"/>
    <mergeCell ref="P73:P74"/>
    <mergeCell ref="Q73:Q74"/>
    <mergeCell ref="T73:U74"/>
    <mergeCell ref="G63:H63"/>
    <mergeCell ref="G64:H64"/>
    <mergeCell ref="G65:H65"/>
    <mergeCell ref="D60:F60"/>
    <mergeCell ref="G60:H60"/>
    <mergeCell ref="D61:F61"/>
    <mergeCell ref="G61:H61"/>
    <mergeCell ref="J72:M72"/>
    <mergeCell ref="N72:O72"/>
    <mergeCell ref="P72:U72"/>
    <mergeCell ref="D63:F63"/>
    <mergeCell ref="D64:F64"/>
    <mergeCell ref="D65:F65"/>
    <mergeCell ref="F79:G79"/>
    <mergeCell ref="H88:I88"/>
    <mergeCell ref="C72:I72"/>
    <mergeCell ref="D73:G74"/>
    <mergeCell ref="D75:E75"/>
    <mergeCell ref="D76:E76"/>
    <mergeCell ref="D77:E77"/>
    <mergeCell ref="D78:E78"/>
    <mergeCell ref="D79:E79"/>
    <mergeCell ref="D86:E86"/>
    <mergeCell ref="F86:G86"/>
    <mergeCell ref="D87:E87"/>
    <mergeCell ref="F87:G87"/>
    <mergeCell ref="D88:E88"/>
    <mergeCell ref="F88:G88"/>
    <mergeCell ref="H75:I75"/>
    <mergeCell ref="H76:I76"/>
    <mergeCell ref="D80:E80"/>
    <mergeCell ref="F80:G80"/>
    <mergeCell ref="H80:I80"/>
    <mergeCell ref="D83:E83"/>
    <mergeCell ref="F83:G83"/>
    <mergeCell ref="H83:I83"/>
    <mergeCell ref="D84:E84"/>
    <mergeCell ref="G107:H107"/>
    <mergeCell ref="G108:H108"/>
    <mergeCell ref="G109:H109"/>
    <mergeCell ref="G110:H110"/>
    <mergeCell ref="G111:H111"/>
    <mergeCell ref="G115:H115"/>
    <mergeCell ref="G116:H116"/>
    <mergeCell ref="G117:H117"/>
    <mergeCell ref="U107:V107"/>
    <mergeCell ref="U108:V108"/>
    <mergeCell ref="U109:V109"/>
    <mergeCell ref="U110:V110"/>
    <mergeCell ref="U111:V111"/>
    <mergeCell ref="U115:V115"/>
    <mergeCell ref="U116:V116"/>
    <mergeCell ref="U117:V117"/>
    <mergeCell ref="D200:D201"/>
    <mergeCell ref="E200:E201"/>
    <mergeCell ref="F200:F201"/>
    <mergeCell ref="K200:K201"/>
    <mergeCell ref="L200:L201"/>
    <mergeCell ref="D202:D203"/>
    <mergeCell ref="E202:E203"/>
    <mergeCell ref="F202:F203"/>
    <mergeCell ref="K202:K203"/>
    <mergeCell ref="L202:L203"/>
    <mergeCell ref="V198:V199"/>
    <mergeCell ref="F179:F180"/>
    <mergeCell ref="K179:K180"/>
    <mergeCell ref="L179:L180"/>
    <mergeCell ref="D181:D182"/>
    <mergeCell ref="T170:U170"/>
    <mergeCell ref="F198:F199"/>
    <mergeCell ref="K198:K199"/>
    <mergeCell ref="L198:L199"/>
    <mergeCell ref="L171:L172"/>
    <mergeCell ref="D173:D174"/>
    <mergeCell ref="E173:E174"/>
    <mergeCell ref="F173:F174"/>
    <mergeCell ref="K173:K174"/>
    <mergeCell ref="L173:L174"/>
    <mergeCell ref="D175:D176"/>
    <mergeCell ref="E175:E176"/>
    <mergeCell ref="F175:F176"/>
    <mergeCell ref="K175:K176"/>
    <mergeCell ref="L175:L176"/>
    <mergeCell ref="E181:E182"/>
    <mergeCell ref="F181:F182"/>
    <mergeCell ref="K181:K182"/>
    <mergeCell ref="L181:L182"/>
    <mergeCell ref="D179:D180"/>
    <mergeCell ref="E179:E180"/>
    <mergeCell ref="C153:C154"/>
    <mergeCell ref="G153:H153"/>
    <mergeCell ref="G154:H154"/>
    <mergeCell ref="M154:N154"/>
    <mergeCell ref="G152:J152"/>
    <mergeCell ref="K152:L154"/>
    <mergeCell ref="M152:N153"/>
    <mergeCell ref="D153:F154"/>
    <mergeCell ref="L155:L156"/>
    <mergeCell ref="F159:F160"/>
    <mergeCell ref="K159:K160"/>
    <mergeCell ref="L159:L160"/>
    <mergeCell ref="F161:F162"/>
    <mergeCell ref="K161:K162"/>
    <mergeCell ref="L161:L162"/>
    <mergeCell ref="D177:D178"/>
    <mergeCell ref="E177:E178"/>
    <mergeCell ref="F177:F178"/>
    <mergeCell ref="K177:K178"/>
    <mergeCell ref="L177:L178"/>
    <mergeCell ref="M195:N196"/>
    <mergeCell ref="O195:Q195"/>
    <mergeCell ref="R195:S197"/>
    <mergeCell ref="T195:U197"/>
    <mergeCell ref="V195:V197"/>
    <mergeCell ref="C196:C197"/>
    <mergeCell ref="D196:F197"/>
    <mergeCell ref="G196:H196"/>
    <mergeCell ref="G197:H197"/>
    <mergeCell ref="M197:N197"/>
    <mergeCell ref="D107:F107"/>
    <mergeCell ref="D108:F108"/>
    <mergeCell ref="D109:F109"/>
    <mergeCell ref="D110:F110"/>
    <mergeCell ref="D111:F111"/>
    <mergeCell ref="D115:F115"/>
    <mergeCell ref="D116:F116"/>
    <mergeCell ref="D117:F117"/>
    <mergeCell ref="D120:F120"/>
    <mergeCell ref="G120:H120"/>
    <mergeCell ref="U120:V120"/>
    <mergeCell ref="D121:F121"/>
    <mergeCell ref="G121:H121"/>
    <mergeCell ref="U121:V121"/>
    <mergeCell ref="D122:F122"/>
    <mergeCell ref="G122:H122"/>
    <mergeCell ref="U122:V122"/>
    <mergeCell ref="D123:F123"/>
    <mergeCell ref="G123:H123"/>
    <mergeCell ref="U123:V123"/>
    <mergeCell ref="D124:F124"/>
    <mergeCell ref="G124:H124"/>
    <mergeCell ref="U124:V124"/>
    <mergeCell ref="D125:F125"/>
    <mergeCell ref="G125:H125"/>
    <mergeCell ref="U125:V125"/>
    <mergeCell ref="D126:F126"/>
    <mergeCell ref="G126:H126"/>
    <mergeCell ref="U126:V126"/>
    <mergeCell ref="D127:F127"/>
    <mergeCell ref="G127:H127"/>
    <mergeCell ref="U127:V127"/>
    <mergeCell ref="D128:F128"/>
    <mergeCell ref="G128:H128"/>
    <mergeCell ref="U128:V128"/>
    <mergeCell ref="D129:F129"/>
    <mergeCell ref="G129:H129"/>
    <mergeCell ref="U129:V129"/>
    <mergeCell ref="D130:F130"/>
    <mergeCell ref="G130:H130"/>
    <mergeCell ref="U130:V130"/>
    <mergeCell ref="D131:F131"/>
    <mergeCell ref="G131:H131"/>
    <mergeCell ref="U131:V131"/>
    <mergeCell ref="D132:F132"/>
    <mergeCell ref="G132:H132"/>
    <mergeCell ref="U132:V132"/>
    <mergeCell ref="D133:F133"/>
    <mergeCell ref="G133:H133"/>
    <mergeCell ref="U133:V133"/>
    <mergeCell ref="D134:F134"/>
    <mergeCell ref="G134:H134"/>
    <mergeCell ref="U134:V134"/>
    <mergeCell ref="D135:F135"/>
    <mergeCell ref="G135:H135"/>
    <mergeCell ref="U135:V135"/>
    <mergeCell ref="D136:F136"/>
    <mergeCell ref="G136:H136"/>
    <mergeCell ref="U136:V136"/>
    <mergeCell ref="D137:F137"/>
    <mergeCell ref="G137:H137"/>
    <mergeCell ref="U137:V137"/>
    <mergeCell ref="D138:F138"/>
    <mergeCell ref="G138:H138"/>
    <mergeCell ref="U138:V138"/>
    <mergeCell ref="R152:S154"/>
    <mergeCell ref="T155:U155"/>
    <mergeCell ref="T159:U159"/>
    <mergeCell ref="T160:U160"/>
    <mergeCell ref="T161:U161"/>
    <mergeCell ref="T168:U168"/>
    <mergeCell ref="T169:U169"/>
    <mergeCell ref="V169:V170"/>
    <mergeCell ref="D142:F142"/>
    <mergeCell ref="G142:H142"/>
    <mergeCell ref="U142:V142"/>
    <mergeCell ref="D143:F143"/>
    <mergeCell ref="G143:H143"/>
    <mergeCell ref="U143:V143"/>
    <mergeCell ref="T165:U165"/>
    <mergeCell ref="C151:D151"/>
    <mergeCell ref="O152:Q152"/>
    <mergeCell ref="D139:F139"/>
    <mergeCell ref="G139:H139"/>
    <mergeCell ref="U139:V139"/>
    <mergeCell ref="D140:F140"/>
    <mergeCell ref="G140:H140"/>
    <mergeCell ref="U140:V140"/>
    <mergeCell ref="D141:F141"/>
    <mergeCell ref="G141:H141"/>
    <mergeCell ref="U141:V141"/>
    <mergeCell ref="T177:U177"/>
    <mergeCell ref="V177:V178"/>
    <mergeCell ref="T178:U178"/>
    <mergeCell ref="T171:U171"/>
    <mergeCell ref="V171:V172"/>
    <mergeCell ref="T172:U172"/>
    <mergeCell ref="T173:U173"/>
    <mergeCell ref="V173:V174"/>
    <mergeCell ref="T174:U174"/>
    <mergeCell ref="T175:U175"/>
    <mergeCell ref="V175:V176"/>
    <mergeCell ref="T176:U176"/>
    <mergeCell ref="T182:U182"/>
    <mergeCell ref="T183:U183"/>
    <mergeCell ref="V183:V184"/>
    <mergeCell ref="T184:U184"/>
    <mergeCell ref="D187:D188"/>
    <mergeCell ref="E187:E188"/>
    <mergeCell ref="F187:F188"/>
    <mergeCell ref="K187:K188"/>
    <mergeCell ref="L187:L188"/>
    <mergeCell ref="D189:D190"/>
    <mergeCell ref="E189:E190"/>
    <mergeCell ref="F189:F190"/>
    <mergeCell ref="K189:K190"/>
    <mergeCell ref="L189:L190"/>
    <mergeCell ref="D183:D184"/>
    <mergeCell ref="E183:E184"/>
    <mergeCell ref="F183:F184"/>
    <mergeCell ref="K183:K184"/>
    <mergeCell ref="L183:L184"/>
    <mergeCell ref="D185:D186"/>
    <mergeCell ref="E185:E186"/>
    <mergeCell ref="T222:U222"/>
    <mergeCell ref="T191:U191"/>
    <mergeCell ref="D222:D223"/>
    <mergeCell ref="E222:E223"/>
    <mergeCell ref="F222:F223"/>
    <mergeCell ref="K222:K223"/>
    <mergeCell ref="L222:L223"/>
    <mergeCell ref="D218:D219"/>
    <mergeCell ref="E218:E219"/>
    <mergeCell ref="F218:F219"/>
    <mergeCell ref="K218:K219"/>
    <mergeCell ref="L218:L219"/>
    <mergeCell ref="D220:D221"/>
    <mergeCell ref="E220:E221"/>
    <mergeCell ref="F220:F221"/>
    <mergeCell ref="K220:K221"/>
    <mergeCell ref="L220:L221"/>
    <mergeCell ref="D214:D215"/>
    <mergeCell ref="E214:E215"/>
    <mergeCell ref="F214:F215"/>
    <mergeCell ref="K214:K215"/>
    <mergeCell ref="C194:D194"/>
    <mergeCell ref="G195:J195"/>
    <mergeCell ref="K195:L197"/>
    <mergeCell ref="E51:F51"/>
    <mergeCell ref="M155:N192"/>
    <mergeCell ref="V202:V203"/>
    <mergeCell ref="T203:U203"/>
    <mergeCell ref="V210:V211"/>
    <mergeCell ref="T211:U211"/>
    <mergeCell ref="T204:U204"/>
    <mergeCell ref="V204:V205"/>
    <mergeCell ref="T205:U205"/>
    <mergeCell ref="T185:U185"/>
    <mergeCell ref="V185:V186"/>
    <mergeCell ref="T186:U186"/>
    <mergeCell ref="T187:U187"/>
    <mergeCell ref="V187:V188"/>
    <mergeCell ref="T188:U188"/>
    <mergeCell ref="T189:U189"/>
    <mergeCell ref="V189:V190"/>
    <mergeCell ref="T190:U190"/>
    <mergeCell ref="T199:U199"/>
    <mergeCell ref="T200:U200"/>
    <mergeCell ref="V200:V201"/>
    <mergeCell ref="T201:U201"/>
    <mergeCell ref="V206:V207"/>
    <mergeCell ref="V181:V182"/>
    <mergeCell ref="T228:U228"/>
    <mergeCell ref="V228:V229"/>
    <mergeCell ref="T229:U229"/>
    <mergeCell ref="D228:D229"/>
    <mergeCell ref="E228:E229"/>
    <mergeCell ref="F228:F229"/>
    <mergeCell ref="K228:K229"/>
    <mergeCell ref="L228:L229"/>
    <mergeCell ref="C51:D51"/>
    <mergeCell ref="D226:D227"/>
    <mergeCell ref="E226:E227"/>
    <mergeCell ref="F226:F227"/>
    <mergeCell ref="K226:K227"/>
    <mergeCell ref="L226:L227"/>
    <mergeCell ref="D224:D225"/>
    <mergeCell ref="E224:E225"/>
    <mergeCell ref="F224:F225"/>
    <mergeCell ref="K224:K225"/>
    <mergeCell ref="L224:L225"/>
    <mergeCell ref="L214:L215"/>
    <mergeCell ref="D216:D217"/>
    <mergeCell ref="E216:E217"/>
    <mergeCell ref="F216:F217"/>
    <mergeCell ref="K216:K217"/>
    <mergeCell ref="V220:V221"/>
    <mergeCell ref="T221:U221"/>
    <mergeCell ref="D212:D213"/>
    <mergeCell ref="E212:E213"/>
    <mergeCell ref="F212:F213"/>
    <mergeCell ref="K212:K213"/>
    <mergeCell ref="L212:L213"/>
    <mergeCell ref="V179:V180"/>
    <mergeCell ref="T180:U180"/>
    <mergeCell ref="T181:U181"/>
    <mergeCell ref="L216:L217"/>
    <mergeCell ref="T214:U214"/>
    <mergeCell ref="V214:V215"/>
    <mergeCell ref="T215:U215"/>
    <mergeCell ref="T207:U207"/>
    <mergeCell ref="T198:U198"/>
    <mergeCell ref="V191:V192"/>
    <mergeCell ref="T192:U192"/>
    <mergeCell ref="T212:U212"/>
    <mergeCell ref="V212:V213"/>
    <mergeCell ref="T213:U213"/>
    <mergeCell ref="D191:D192"/>
    <mergeCell ref="E191:E192"/>
    <mergeCell ref="F191:F192"/>
    <mergeCell ref="D230:D231"/>
    <mergeCell ref="E230:E231"/>
    <mergeCell ref="F230:F231"/>
    <mergeCell ref="K230:K231"/>
    <mergeCell ref="L230:L231"/>
    <mergeCell ref="T230:U230"/>
    <mergeCell ref="V230:V231"/>
    <mergeCell ref="T231:U231"/>
    <mergeCell ref="M198:N231"/>
    <mergeCell ref="T226:U226"/>
    <mergeCell ref="V226:V227"/>
    <mergeCell ref="T227:U227"/>
    <mergeCell ref="V222:V223"/>
    <mergeCell ref="T223:U223"/>
    <mergeCell ref="T224:U224"/>
    <mergeCell ref="V224:V225"/>
    <mergeCell ref="T225:U225"/>
    <mergeCell ref="T216:U216"/>
    <mergeCell ref="V216:V217"/>
    <mergeCell ref="T217:U217"/>
    <mergeCell ref="T218:U218"/>
    <mergeCell ref="V218:V219"/>
    <mergeCell ref="T219:U219"/>
    <mergeCell ref="T220:U220"/>
  </mergeCells>
  <phoneticPr fontId="1"/>
  <dataValidations count="24">
    <dataValidation type="list" allowBlank="1" showInputMessage="1" showErrorMessage="1" sqref="I98:I143 G98:G143" xr:uid="{A01D0968-D2D0-46BF-92F0-B3F66C9242F5}">
      <formula1>"　,重い,軽い"</formula1>
    </dataValidation>
    <dataValidation type="list" allowBlank="1" showInputMessage="1" showErrorMessage="1" sqref="M37:M39" xr:uid="{2D0E2C2E-2943-40EB-9420-60222641E7A5}">
      <formula1>" 　,147,177,207"</formula1>
    </dataValidation>
    <dataValidation type="list" allowBlank="1" showInputMessage="1" showErrorMessage="1" sqref="R27:S30" xr:uid="{7D649D25-562A-45EC-83B7-6DA4A1D76782}">
      <formula1>"　,985,1477.5,1970,2462.5"</formula1>
    </dataValidation>
    <dataValidation type="list" allowBlank="1" showInputMessage="1" showErrorMessage="1" sqref="O27:O30" xr:uid="{9C51D375-F4E9-403B-B6A0-3FBB951DFC04}">
      <formula1>"　,117,147"</formula1>
    </dataValidation>
    <dataValidation type="list" allowBlank="1" showInputMessage="1" showErrorMessage="1" sqref="Q27:Q30 O37:O39" xr:uid="{11B5D5F7-D5A0-447A-AB19-3BE732C74C5E}">
      <formula1>"　,瓦,スレート,鋼板"</formula1>
    </dataValidation>
    <dataValidation type="list" allowBlank="1" showInputMessage="1" showErrorMessage="1" sqref="R18:S20 P60:P65 O48:O53" xr:uid="{6E55AA8D-C823-4216-B846-6516708A9965}">
      <formula1>"　,985,1477.5,1970"</formula1>
    </dataValidation>
    <dataValidation type="list" allowBlank="1" showInputMessage="1" showErrorMessage="1" sqref="P18:P20" xr:uid="{BC84ADA9-5F50-4833-AFEC-A4A930E87671}">
      <formula1>"　,杉,桧"</formula1>
    </dataValidation>
    <dataValidation type="list" allowBlank="1" showInputMessage="1" showErrorMessage="1" sqref="P10:Q11" xr:uid="{1CEEC93D-3065-4467-B63F-22E2675B78F2}">
      <formula1>$AA$7:$AA$12</formula1>
    </dataValidation>
    <dataValidation type="list" allowBlank="1" showInputMessage="1" showErrorMessage="1" sqref="O9:O11" xr:uid="{2960CA43-A11B-4325-8E1C-5A2D29391BF3}">
      <formula1>"　 ,杉,桧"</formula1>
    </dataValidation>
    <dataValidation type="list" allowBlank="1" showInputMessage="1" showErrorMessage="1" sqref="N9:N11" xr:uid="{BC1ED5BF-F430-49BB-B88A-013CA532032E}">
      <formula1>"　,42,57,87"</formula1>
    </dataValidation>
    <dataValidation type="list" allowBlank="1" showInputMessage="1" showErrorMessage="1" sqref="K98:K143" xr:uid="{6EED8FB9-2D2C-41E5-931C-7157A8EA97D7}">
      <formula1>"　,有,無"</formula1>
    </dataValidation>
    <dataValidation type="list" allowBlank="1" showInputMessage="1" showErrorMessage="1" sqref="J98:J143" xr:uid="{8C2B6939-0A8E-48AB-A554-6DCFD2A315B7}">
      <formula1>"　,平屋,1、2階,総2階"</formula1>
    </dataValidation>
    <dataValidation type="list" allowBlank="1" showInputMessage="1" showErrorMessage="1" sqref="Q75:Q88" xr:uid="{FE560B1E-9EDC-4AD5-8FAD-0FA6A1AC61DC}">
      <formula1>"　,重い仕様,軽い仕様"</formula1>
    </dataValidation>
    <dataValidation type="list" allowBlank="1" showInputMessage="1" showErrorMessage="1" sqref="P9:Q9" xr:uid="{7F607957-9023-4375-AC4A-64A4F8643770}">
      <formula1>"　, 303,328,492.5,985"</formula1>
    </dataValidation>
    <dataValidation type="list" allowBlank="1" showInputMessage="1" showErrorMessage="1" sqref="P37:P39" xr:uid="{A2391956-84A2-4FBE-BE3F-B79F4F426879}">
      <formula1>"　,1000,1200,1300,1600"</formula1>
    </dataValidation>
    <dataValidation type="list" allowBlank="1" showInputMessage="1" showErrorMessage="1" sqref="R60:R65 N48:N53" xr:uid="{B2600831-B6EE-4AA9-9440-F3AF4E3CC307}">
      <formula1>"　,1000,1300,1600"</formula1>
    </dataValidation>
    <dataValidation type="list" allowBlank="1" showInputMessage="1" showErrorMessage="1" sqref="Q60:Q65" xr:uid="{2C058AB6-98B6-491C-A68A-C4741E05CF72}">
      <formula1>"　,端部,中間"</formula1>
    </dataValidation>
    <dataValidation type="list" allowBlank="1" showInputMessage="1" showErrorMessage="1" sqref="O60:O65" xr:uid="{12BDA8D5-5E90-4924-ABCB-376976632503}">
      <formula1>"　,1970,2955,3940"</formula1>
    </dataValidation>
    <dataValidation type="list" allowBlank="1" showInputMessage="1" showErrorMessage="1" sqref="M9:M11" xr:uid="{1700ABD0-4EB9-4BD2-959D-6430EBC7E8D8}">
      <formula1>"　,42"</formula1>
    </dataValidation>
    <dataValidation type="list" allowBlank="1" showInputMessage="1" showErrorMessage="1" sqref="P48:P53" xr:uid="{347D11D8-D08C-4AD9-9B32-449FB979C2A4}">
      <formula1>"　,328,394,492"</formula1>
    </dataValidation>
    <dataValidation type="list" allowBlank="1" showInputMessage="1" showErrorMessage="1" sqref="Q48:Q53" xr:uid="{E375E072-6652-41DA-8FB7-DADFFA443DE8}">
      <formula1>"　,40,55,70,85"</formula1>
    </dataValidation>
    <dataValidation type="list" allowBlank="1" showInputMessage="1" showErrorMessage="1" sqref="R48:R53" xr:uid="{7D3F2E58-3A3E-4A42-9850-B859BA0D66FE}">
      <formula1>"　,85,100,115"</formula1>
    </dataValidation>
    <dataValidation type="list" allowBlank="1" showInputMessage="1" showErrorMessage="1" sqref="G241:I254" xr:uid="{60533D16-0B36-486B-BC9C-808E079788BB}">
      <formula1>"　,4辺固定,1辺ピン,2辺隣ピン,3辺ピン"</formula1>
    </dataValidation>
    <dataValidation type="list" allowBlank="1" showInputMessage="1" showErrorMessage="1" sqref="Q18:Q20 I18:I20" xr:uid="{AF1DF4FA-AF1E-421E-B6BE-B6C1417191FF}">
      <formula1>"　,軽い壁,重い壁"</formula1>
    </dataValidation>
  </dataValidations>
  <pageMargins left="0.25" right="0.25" top="0.75" bottom="0.75" header="0.3" footer="0.3"/>
  <pageSetup paperSize="9" orientation="landscape" r:id="rId1"/>
  <rowBreaks count="5" manualBreakCount="5">
    <brk id="67" max="16383" man="1"/>
    <brk id="90" max="16383" man="1"/>
    <brk id="145" max="16383" man="1"/>
    <brk id="193" max="16383" man="1"/>
    <brk id="234" max="16383" man="1"/>
  </rowBreaks>
  <colBreaks count="1" manualBreakCount="1">
    <brk id="2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456D3-487A-4EB3-8FCD-CEE565C7EE56}">
  <dimension ref="B1:Z42"/>
  <sheetViews>
    <sheetView zoomScaleNormal="100" workbookViewId="0">
      <selection activeCell="C1" sqref="C1"/>
    </sheetView>
  </sheetViews>
  <sheetFormatPr defaultColWidth="9" defaultRowHeight="20.100000000000001" customHeight="1"/>
  <cols>
    <col min="1" max="1" width="0.25" style="44" customWidth="1"/>
    <col min="2" max="2" width="2.75" style="44" customWidth="1"/>
    <col min="3" max="3" width="4.625" style="46" customWidth="1"/>
    <col min="4" max="4" width="5.125" style="46" customWidth="1"/>
    <col min="5" max="5" width="9.75" style="44" bestFit="1" customWidth="1"/>
    <col min="6" max="9" width="4.625" style="44" customWidth="1"/>
    <col min="10" max="10" width="8.625" style="44" customWidth="1"/>
    <col min="11" max="12" width="4.625" style="44" customWidth="1"/>
    <col min="13" max="13" width="8.625" style="44" customWidth="1"/>
    <col min="14" max="14" width="2.375" style="44" bestFit="1" customWidth="1"/>
    <col min="15" max="15" width="5.375" style="44" customWidth="1"/>
    <col min="16" max="16" width="2.375" style="44" bestFit="1" customWidth="1"/>
    <col min="17" max="17" width="6.25" style="44" customWidth="1"/>
    <col min="18" max="18" width="4" style="44" customWidth="1"/>
    <col min="19" max="19" width="0.375" style="44" customWidth="1"/>
    <col min="20" max="20" width="10.5" style="44" bestFit="1" customWidth="1"/>
    <col min="21" max="23" width="9" style="44"/>
    <col min="24" max="24" width="13.75" style="44" customWidth="1"/>
    <col min="25" max="25" width="8.375" style="44" customWidth="1"/>
    <col min="26" max="26" width="3.375" style="44" hidden="1" customWidth="1"/>
    <col min="27" max="27" width="12.625" style="44" customWidth="1"/>
    <col min="28" max="16384" width="9" style="44"/>
  </cols>
  <sheetData>
    <row r="1" spans="2:18" ht="21.75" customHeight="1">
      <c r="B1" s="43" t="s">
        <v>538</v>
      </c>
      <c r="C1" s="43"/>
      <c r="D1" s="43"/>
    </row>
    <row r="2" spans="2:18" ht="20.100000000000001" customHeight="1">
      <c r="B2" s="43" t="s">
        <v>292</v>
      </c>
      <c r="C2" s="15" t="s">
        <v>293</v>
      </c>
      <c r="D2" s="15"/>
    </row>
    <row r="3" spans="2:18" ht="20.100000000000001" customHeight="1">
      <c r="C3" s="44" t="s">
        <v>229</v>
      </c>
      <c r="D3" s="44"/>
    </row>
    <row r="4" spans="2:18" ht="20.100000000000001" customHeight="1">
      <c r="C4" s="548" t="s">
        <v>615</v>
      </c>
      <c r="D4" s="548"/>
      <c r="E4" s="548"/>
      <c r="F4" s="548"/>
      <c r="G4" s="548"/>
      <c r="H4" s="548"/>
      <c r="I4" s="548"/>
      <c r="J4" s="548"/>
      <c r="K4" s="548"/>
      <c r="L4" s="548"/>
      <c r="M4" s="548"/>
      <c r="N4" s="548"/>
      <c r="O4" s="548"/>
      <c r="P4" s="548"/>
      <c r="Q4" s="548"/>
    </row>
    <row r="5" spans="2:18" ht="20.100000000000001" customHeight="1">
      <c r="C5" s="45" t="s">
        <v>235</v>
      </c>
      <c r="D5" s="45"/>
      <c r="E5" s="45"/>
      <c r="F5" s="45"/>
      <c r="G5" s="45"/>
      <c r="H5" s="45"/>
      <c r="I5" s="45"/>
      <c r="J5" s="45"/>
      <c r="K5" s="45"/>
      <c r="L5" s="45"/>
      <c r="M5" s="45"/>
      <c r="N5" s="45"/>
      <c r="O5" s="45"/>
      <c r="P5" s="45"/>
      <c r="Q5" s="45"/>
    </row>
    <row r="6" spans="2:18" ht="20.100000000000001" customHeight="1">
      <c r="C6" s="291" t="s">
        <v>230</v>
      </c>
      <c r="D6" s="291"/>
      <c r="E6" s="291"/>
      <c r="F6" s="291"/>
      <c r="G6" s="291"/>
      <c r="H6" s="291"/>
      <c r="I6" s="291"/>
      <c r="J6" s="291"/>
      <c r="K6" s="291" t="s">
        <v>234</v>
      </c>
      <c r="L6" s="291"/>
      <c r="M6" s="291"/>
      <c r="N6" s="291"/>
      <c r="O6" s="291"/>
      <c r="P6" s="291"/>
      <c r="Q6" s="291"/>
      <c r="R6" s="291"/>
    </row>
    <row r="7" spans="2:18" ht="20.100000000000001" customHeight="1">
      <c r="C7" s="334" t="s">
        <v>231</v>
      </c>
      <c r="D7" s="334"/>
      <c r="E7" s="334"/>
      <c r="F7" s="334"/>
      <c r="G7" s="334"/>
      <c r="H7" s="334"/>
      <c r="I7" s="334"/>
      <c r="J7" s="334"/>
      <c r="K7" s="292"/>
      <c r="L7" s="292"/>
      <c r="M7" s="292"/>
      <c r="N7" s="292"/>
      <c r="O7" s="292"/>
      <c r="P7" s="292"/>
      <c r="Q7" s="292"/>
      <c r="R7" s="292"/>
    </row>
    <row r="8" spans="2:18" ht="20.100000000000001" customHeight="1">
      <c r="C8" s="334" t="s">
        <v>232</v>
      </c>
      <c r="D8" s="334"/>
      <c r="E8" s="334"/>
      <c r="F8" s="334"/>
      <c r="G8" s="334"/>
      <c r="H8" s="334"/>
      <c r="I8" s="334"/>
      <c r="J8" s="334"/>
      <c r="K8" s="292"/>
      <c r="L8" s="292"/>
      <c r="M8" s="292"/>
      <c r="N8" s="292"/>
      <c r="O8" s="292"/>
      <c r="P8" s="292"/>
      <c r="Q8" s="292"/>
      <c r="R8" s="292"/>
    </row>
    <row r="9" spans="2:18" ht="20.100000000000001" customHeight="1">
      <c r="C9" s="334" t="s">
        <v>233</v>
      </c>
      <c r="D9" s="334"/>
      <c r="E9" s="334"/>
      <c r="F9" s="334"/>
      <c r="G9" s="334"/>
      <c r="H9" s="334"/>
      <c r="I9" s="334"/>
      <c r="J9" s="334"/>
      <c r="K9" s="292"/>
      <c r="L9" s="292"/>
      <c r="M9" s="292"/>
      <c r="N9" s="292"/>
      <c r="O9" s="292"/>
      <c r="P9" s="292"/>
      <c r="Q9" s="292"/>
      <c r="R9" s="292"/>
    </row>
    <row r="10" spans="2:18" ht="9" customHeight="1">
      <c r="C10" s="45"/>
      <c r="D10" s="45"/>
      <c r="E10" s="45"/>
      <c r="F10" s="45"/>
      <c r="G10" s="45"/>
      <c r="H10" s="45"/>
      <c r="I10" s="45"/>
      <c r="J10" s="45"/>
      <c r="K10" s="45"/>
      <c r="L10" s="45"/>
      <c r="M10" s="45"/>
      <c r="N10" s="45"/>
      <c r="O10" s="45"/>
      <c r="P10" s="45"/>
      <c r="Q10" s="45"/>
    </row>
    <row r="11" spans="2:18" ht="20.100000000000001" customHeight="1">
      <c r="C11" s="45" t="s">
        <v>357</v>
      </c>
      <c r="D11" s="45"/>
      <c r="E11" s="45"/>
      <c r="F11" s="45"/>
      <c r="G11" s="45"/>
      <c r="H11" s="45"/>
      <c r="I11" s="45"/>
      <c r="J11" s="45"/>
      <c r="K11" s="45"/>
      <c r="L11" s="45"/>
      <c r="M11" s="45"/>
      <c r="N11" s="45"/>
      <c r="O11" s="45"/>
      <c r="P11" s="45"/>
      <c r="Q11" s="45"/>
    </row>
    <row r="12" spans="2:18" ht="20.100000000000001" customHeight="1">
      <c r="C12" s="44" t="s">
        <v>549</v>
      </c>
      <c r="E12" s="44" t="s">
        <v>534</v>
      </c>
    </row>
    <row r="13" spans="2:18" ht="20.100000000000001" customHeight="1">
      <c r="C13" s="305" t="s">
        <v>527</v>
      </c>
      <c r="D13" s="305"/>
      <c r="E13" s="44" t="s">
        <v>528</v>
      </c>
    </row>
    <row r="14" spans="2:18" ht="20.100000000000001" customHeight="1">
      <c r="C14" s="44" t="s">
        <v>524</v>
      </c>
      <c r="D14" s="31"/>
      <c r="E14" s="47"/>
    </row>
    <row r="15" spans="2:18" ht="20.100000000000001" customHeight="1">
      <c r="C15" s="305" t="s">
        <v>529</v>
      </c>
      <c r="D15" s="305"/>
      <c r="E15" s="47" t="str">
        <f>'2.1荷重表示'!J30</f>
        <v/>
      </c>
      <c r="F15" s="44" t="s">
        <v>526</v>
      </c>
    </row>
    <row r="16" spans="2:18" ht="20.100000000000001" customHeight="1">
      <c r="C16" s="45" t="s">
        <v>530</v>
      </c>
      <c r="D16" s="31"/>
      <c r="E16" s="47"/>
    </row>
    <row r="17" spans="3:10" ht="20.100000000000001" customHeight="1">
      <c r="C17" s="305" t="s">
        <v>531</v>
      </c>
      <c r="D17" s="305"/>
      <c r="E17" s="48"/>
      <c r="F17" s="44" t="s">
        <v>526</v>
      </c>
    </row>
    <row r="18" spans="3:10" ht="19.5" customHeight="1">
      <c r="C18" s="44" t="s">
        <v>228</v>
      </c>
      <c r="D18" s="49"/>
      <c r="F18" s="31"/>
      <c r="G18" s="549"/>
      <c r="H18" s="549"/>
      <c r="J18" s="15"/>
    </row>
    <row r="19" spans="3:10" ht="20.100000000000001" customHeight="1">
      <c r="C19" s="305" t="s">
        <v>527</v>
      </c>
      <c r="D19" s="305"/>
      <c r="E19" s="47" t="str">
        <f>IF(E17="","",E17+E15*0.48)</f>
        <v/>
      </c>
      <c r="F19" s="44" t="s">
        <v>526</v>
      </c>
    </row>
    <row r="20" spans="3:10" ht="6.75" customHeight="1">
      <c r="C20" s="31"/>
      <c r="D20" s="31"/>
      <c r="E20" s="47"/>
    </row>
    <row r="21" spans="3:10" ht="20.100000000000001" customHeight="1">
      <c r="C21" s="305" t="s">
        <v>359</v>
      </c>
      <c r="D21" s="305"/>
      <c r="E21" s="44" t="s">
        <v>521</v>
      </c>
    </row>
    <row r="22" spans="3:10" ht="20.100000000000001" customHeight="1">
      <c r="C22" s="44" t="s">
        <v>522</v>
      </c>
      <c r="D22" s="44"/>
    </row>
    <row r="23" spans="3:10" ht="20.100000000000001" customHeight="1">
      <c r="C23" s="305" t="s">
        <v>523</v>
      </c>
      <c r="D23" s="305"/>
      <c r="E23" s="50"/>
    </row>
    <row r="24" spans="3:10" ht="20.100000000000001" customHeight="1">
      <c r="C24" s="44" t="s">
        <v>524</v>
      </c>
      <c r="D24" s="44"/>
      <c r="E24" s="31"/>
    </row>
    <row r="25" spans="3:10" ht="20.100000000000001" customHeight="1">
      <c r="C25" s="305" t="s">
        <v>525</v>
      </c>
      <c r="D25" s="305"/>
      <c r="E25" s="51" t="str">
        <f>'2.1荷重表示'!J31</f>
        <v/>
      </c>
      <c r="F25" s="44" t="s">
        <v>526</v>
      </c>
    </row>
    <row r="26" spans="3:10" ht="20.100000000000001" customHeight="1">
      <c r="C26" s="44" t="s">
        <v>228</v>
      </c>
      <c r="D26" s="49"/>
      <c r="F26" s="31"/>
    </row>
    <row r="27" spans="3:10" ht="20.100000000000001" customHeight="1">
      <c r="C27" s="305" t="s">
        <v>359</v>
      </c>
      <c r="D27" s="305"/>
      <c r="E27" s="47" t="str">
        <f>IF(E25="","",E23*E25)</f>
        <v/>
      </c>
      <c r="F27" s="44" t="s">
        <v>526</v>
      </c>
    </row>
    <row r="28" spans="3:10" ht="6.75" customHeight="1">
      <c r="C28" s="44"/>
      <c r="D28" s="44"/>
      <c r="E28" s="31"/>
      <c r="F28" s="17"/>
      <c r="G28" s="17"/>
      <c r="H28" s="43"/>
      <c r="I28" s="43"/>
      <c r="J28" s="52"/>
    </row>
    <row r="29" spans="3:10" ht="20.100000000000001" customHeight="1">
      <c r="C29" s="44" t="s">
        <v>228</v>
      </c>
      <c r="D29" s="44"/>
      <c r="E29" s="31"/>
      <c r="F29" s="17"/>
      <c r="G29" s="17"/>
      <c r="H29" s="43"/>
      <c r="I29" s="43"/>
      <c r="J29" s="52"/>
    </row>
    <row r="30" spans="3:10" ht="20.100000000000001" customHeight="1">
      <c r="C30" s="305" t="s">
        <v>527</v>
      </c>
      <c r="D30" s="305"/>
      <c r="E30" s="52" t="str">
        <f>E19</f>
        <v/>
      </c>
      <c r="F30" s="305" t="str">
        <f>IF(J30&gt;=E30,"≦","＞")</f>
        <v>≦</v>
      </c>
      <c r="G30" s="305"/>
      <c r="H30" s="305" t="s">
        <v>359</v>
      </c>
      <c r="I30" s="305"/>
      <c r="J30" s="47" t="str">
        <f>E27</f>
        <v/>
      </c>
    </row>
    <row r="31" spans="3:10" ht="20.100000000000001" customHeight="1">
      <c r="C31" s="44" t="s">
        <v>227</v>
      </c>
      <c r="D31" s="44"/>
      <c r="E31" s="44" t="str">
        <f>IF(E30="","",IF(J30&gt;=E30,"柱脚の滑りによる移動は生じない","NG"))</f>
        <v/>
      </c>
    </row>
    <row r="32" spans="3:10" ht="13.5">
      <c r="C32" s="44"/>
      <c r="D32" s="44"/>
    </row>
    <row r="33" spans="3:11" ht="20.100000000000001" customHeight="1">
      <c r="C33" s="45" t="s">
        <v>358</v>
      </c>
      <c r="D33" s="45"/>
    </row>
    <row r="34" spans="3:11" ht="20.100000000000001" customHeight="1">
      <c r="C34" s="44" t="s">
        <v>535</v>
      </c>
      <c r="D34" s="44"/>
      <c r="E34" s="44" t="s">
        <v>534</v>
      </c>
    </row>
    <row r="35" spans="3:11" ht="20.100000000000001" customHeight="1">
      <c r="C35" s="44" t="s">
        <v>614</v>
      </c>
      <c r="D35" s="44"/>
    </row>
    <row r="36" spans="3:11" ht="20.100000000000001" customHeight="1">
      <c r="C36" s="44" t="s">
        <v>532</v>
      </c>
      <c r="D36" s="15"/>
      <c r="E36" s="53"/>
    </row>
    <row r="37" spans="3:11" ht="20.100000000000001" customHeight="1">
      <c r="C37" s="305" t="s">
        <v>360</v>
      </c>
      <c r="D37" s="305"/>
      <c r="E37" s="54"/>
      <c r="F37" s="547" t="s">
        <v>526</v>
      </c>
      <c r="G37" s="547"/>
    </row>
    <row r="38" spans="3:11" ht="20.100000000000001" customHeight="1">
      <c r="C38" s="305" t="s">
        <v>359</v>
      </c>
      <c r="D38" s="305"/>
      <c r="E38" s="47" t="str">
        <f>J30</f>
        <v/>
      </c>
      <c r="F38" s="547" t="s">
        <v>526</v>
      </c>
      <c r="G38" s="547"/>
    </row>
    <row r="39" spans="3:11" ht="6" customHeight="1">
      <c r="C39" s="55"/>
      <c r="D39" s="55"/>
      <c r="J39" s="56"/>
      <c r="K39" s="55"/>
    </row>
    <row r="40" spans="3:11" ht="20.100000000000001" customHeight="1">
      <c r="C40" s="44" t="s">
        <v>228</v>
      </c>
      <c r="D40" s="44"/>
    </row>
    <row r="41" spans="3:11" ht="20.100000000000001" customHeight="1">
      <c r="C41" s="15" t="s">
        <v>360</v>
      </c>
      <c r="D41" s="15"/>
      <c r="E41" s="47" t="str">
        <f>IF(E37="","",E37)</f>
        <v/>
      </c>
      <c r="F41" s="305" t="str">
        <f>IF(E41&gt;=J41,"＞","≦")</f>
        <v>＞</v>
      </c>
      <c r="G41" s="305"/>
      <c r="H41" s="305" t="s">
        <v>359</v>
      </c>
      <c r="I41" s="305"/>
      <c r="J41" s="47" t="str">
        <f>E38</f>
        <v/>
      </c>
    </row>
    <row r="42" spans="3:11" ht="20.100000000000001" customHeight="1">
      <c r="C42" s="305" t="s">
        <v>533</v>
      </c>
      <c r="D42" s="305"/>
      <c r="E42" s="44" t="str">
        <f>IF(E41="","",IF(J41&gt;=E41,"柱脚の滑りによる移動は生じない","NG"))</f>
        <v/>
      </c>
    </row>
  </sheetData>
  <sheetProtection sheet="1" insertRows="0" deleteRows="0" selectLockedCells="1"/>
  <mergeCells count="28">
    <mergeCell ref="C4:Q4"/>
    <mergeCell ref="C6:J6"/>
    <mergeCell ref="K6:R6"/>
    <mergeCell ref="C27:D27"/>
    <mergeCell ref="C13:D13"/>
    <mergeCell ref="K8:R8"/>
    <mergeCell ref="C9:J9"/>
    <mergeCell ref="K9:R9"/>
    <mergeCell ref="C23:D23"/>
    <mergeCell ref="C7:J7"/>
    <mergeCell ref="K7:R7"/>
    <mergeCell ref="G18:H18"/>
    <mergeCell ref="C21:D21"/>
    <mergeCell ref="C38:D38"/>
    <mergeCell ref="C8:J8"/>
    <mergeCell ref="C15:D15"/>
    <mergeCell ref="C37:D37"/>
    <mergeCell ref="C42:D42"/>
    <mergeCell ref="C17:D17"/>
    <mergeCell ref="C19:D19"/>
    <mergeCell ref="H30:I30"/>
    <mergeCell ref="C25:D25"/>
    <mergeCell ref="F41:G41"/>
    <mergeCell ref="H41:I41"/>
    <mergeCell ref="F37:G37"/>
    <mergeCell ref="F38:G38"/>
    <mergeCell ref="C30:D30"/>
    <mergeCell ref="F30:G30"/>
  </mergeCells>
  <phoneticPr fontId="1"/>
  <pageMargins left="0.7" right="0.7" top="0.75" bottom="0.75" header="0.3" footer="0.3"/>
  <pageSetup paperSize="9" orientation="portrait" horizontalDpi="300" verticalDpi="300" r:id="rId1"/>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表 </vt:lpstr>
      <vt:lpstr>目次 </vt:lpstr>
      <vt:lpstr>1.1~1.4書類 </vt:lpstr>
      <vt:lpstr>1.5固定荷重表</vt:lpstr>
      <vt:lpstr>1.6書類  </vt:lpstr>
      <vt:lpstr>1.9総合所見</vt:lpstr>
      <vt:lpstr>2.1荷重表示</vt:lpstr>
      <vt:lpstr>2.2部材の検討</vt:lpstr>
      <vt:lpstr>2.5補足検討</vt:lpstr>
      <vt:lpstr>データ</vt:lpstr>
      <vt:lpstr>'1.1~1.4書類 '!Print_Area</vt:lpstr>
      <vt:lpstr>'1.5固定荷重表'!Print_Area</vt:lpstr>
      <vt:lpstr>'1.6書類  '!Print_Area</vt:lpstr>
      <vt:lpstr>'1.9総合所見'!Print_Area</vt:lpstr>
      <vt:lpstr>'2.1荷重表示'!Print_Area</vt:lpstr>
      <vt:lpstr>'2.2部材の検討'!Print_Area</vt:lpstr>
      <vt:lpstr>'表 '!Print_Area</vt:lpstr>
      <vt:lpstr>'目次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makoto</dc:creator>
  <cp:lastModifiedBy>bhckuma-001</cp:lastModifiedBy>
  <cp:lastPrinted>2020-02-25T03:36:27Z</cp:lastPrinted>
  <dcterms:created xsi:type="dcterms:W3CDTF">2017-09-14T06:50:49Z</dcterms:created>
  <dcterms:modified xsi:type="dcterms:W3CDTF">2020-06-10T03:50:16Z</dcterms:modified>
</cp:coreProperties>
</file>