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4.xml" ContentType="application/vnd.openxmlformats-officedocument.drawing+xml"/>
  <Override PartName="/xl/ctrlProps/ctrlProp123.xml" ContentType="application/vnd.ms-excel.controlproperties+xml"/>
  <Override PartName="/xl/drawings/drawing5.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mc:AlternateContent xmlns:mc="http://schemas.openxmlformats.org/markup-compatibility/2006">
    <mc:Choice Requires="x15">
      <x15ac:absPath xmlns:x15ac="http://schemas.microsoft.com/office/spreadsheetml/2010/11/ac" url="C:\Users\KKJC03\Desktop\ゼロカーボン\0525 Zoom会議\簡易計算資料\"/>
    </mc:Choice>
  </mc:AlternateContent>
  <xr:revisionPtr revIDLastSave="0" documentId="13_ncr:1_{3851CF31-2775-4780-960F-020315694E43}" xr6:coauthVersionLast="46" xr6:coauthVersionMax="46" xr10:uidLastSave="{00000000-0000-0000-0000-000000000000}"/>
  <bookViews>
    <workbookView xWindow="-120" yWindow="-120" windowWidth="20730" windowHeight="11160" tabRatio="700" firstSheet="1" activeTab="1" xr2:uid="{00000000-000D-0000-FFFF-FFFF00000000}"/>
  </bookViews>
  <sheets>
    <sheet name="はじめに（お読みください）" sheetId="119" r:id="rId1"/>
    <sheet name="共通条件・結果" sheetId="114" r:id="rId2"/>
    <sheet name="Sheet1" sheetId="118" state="hidden" r:id="rId3"/>
    <sheet name="【入力例】" sheetId="115" r:id="rId4"/>
    <sheet name="開口部の入力" sheetId="102" r:id="rId5"/>
    <sheet name="開口部の入力 (2)" sheetId="117" r:id="rId6"/>
    <sheet name="外皮の入力" sheetId="112" r:id="rId7"/>
    <sheet name="土間床等外周の入力" sheetId="109" r:id="rId8"/>
    <sheet name="更新履歴" sheetId="113" r:id="rId9"/>
  </sheets>
  <definedNames>
    <definedName name="_xlnm.Print_Area" localSheetId="3">【入力例】!$A$1:$Q$220</definedName>
    <definedName name="_xlnm.Print_Area" localSheetId="0">'はじめに（お読みください）'!$A$1:$B$8</definedName>
    <definedName name="_xlnm.Print_Area" localSheetId="4">開口部の入力!$B$2:$P$54</definedName>
    <definedName name="_xlnm.Print_Area" localSheetId="5">'開口部の入力 (2)'!$A$1:$I$32</definedName>
    <definedName name="_xlnm.Print_Area" localSheetId="6">外皮の入力!$A$1:$M$39</definedName>
    <definedName name="_xlnm.Print_Area" localSheetId="1">共通条件・結果!$A$1:$AD$30</definedName>
    <definedName name="_xlnm.Print_Area" localSheetId="8">更新履歴!$A$1:$H$40</definedName>
    <definedName name="_xlnm.Print_Area" localSheetId="7">土間床等外周の入力!$A$1:$AD$44</definedName>
  </definedNames>
  <calcPr calcId="181029"/>
</workbook>
</file>

<file path=xl/calcChain.xml><?xml version="1.0" encoding="utf-8"?>
<calcChain xmlns="http://schemas.openxmlformats.org/spreadsheetml/2006/main">
  <c r="M31" i="112" l="1"/>
  <c r="M30" i="112"/>
  <c r="N30" i="112"/>
  <c r="O30" i="112"/>
  <c r="D39" i="112"/>
  <c r="AI22" i="114"/>
  <c r="AA9" i="102"/>
  <c r="N44" i="102"/>
  <c r="L44" i="102"/>
  <c r="K44" i="102" s="1"/>
  <c r="Z47" i="102" s="1"/>
  <c r="X8" i="102"/>
  <c r="X9" i="102"/>
  <c r="X10" i="102"/>
  <c r="X11" i="102"/>
  <c r="X12" i="102"/>
  <c r="X13" i="102"/>
  <c r="X14" i="102"/>
  <c r="X15" i="102"/>
  <c r="X16" i="102"/>
  <c r="X17" i="102"/>
  <c r="X18" i="102"/>
  <c r="X19" i="102"/>
  <c r="X20" i="102"/>
  <c r="X21" i="102"/>
  <c r="X22" i="102"/>
  <c r="X23" i="102"/>
  <c r="X24" i="102"/>
  <c r="X25" i="102"/>
  <c r="X26" i="102"/>
  <c r="X27" i="102"/>
  <c r="X28" i="102"/>
  <c r="X29" i="102"/>
  <c r="X30" i="102"/>
  <c r="X31" i="102"/>
  <c r="X32" i="102"/>
  <c r="X33" i="102"/>
  <c r="X34" i="102"/>
  <c r="X35" i="102"/>
  <c r="X36" i="102"/>
  <c r="X37" i="102"/>
  <c r="X38" i="102"/>
  <c r="X39" i="102"/>
  <c r="X40" i="102"/>
  <c r="X41" i="102"/>
  <c r="X42" i="102"/>
  <c r="AF4" i="102"/>
  <c r="AB53" i="102" s="1"/>
  <c r="AB12" i="102"/>
  <c r="AB18" i="102"/>
  <c r="AB24" i="102"/>
  <c r="AB31" i="102"/>
  <c r="AB36" i="102"/>
  <c r="BD4" i="114"/>
  <c r="BH14" i="114" s="1"/>
  <c r="W8" i="102"/>
  <c r="W9" i="102"/>
  <c r="W10" i="102"/>
  <c r="W11" i="102"/>
  <c r="W12" i="102"/>
  <c r="W13" i="102"/>
  <c r="W14" i="102"/>
  <c r="W15" i="102"/>
  <c r="W16" i="102"/>
  <c r="W17" i="102"/>
  <c r="W18" i="102"/>
  <c r="W19" i="102"/>
  <c r="W20" i="102"/>
  <c r="W21" i="102"/>
  <c r="W22" i="102"/>
  <c r="W23" i="102"/>
  <c r="W24" i="102"/>
  <c r="W25" i="102"/>
  <c r="W26" i="102"/>
  <c r="W27" i="102"/>
  <c r="W28" i="102"/>
  <c r="W29" i="102"/>
  <c r="W30" i="102"/>
  <c r="W31" i="102"/>
  <c r="W32" i="102"/>
  <c r="W33" i="102"/>
  <c r="W34" i="102"/>
  <c r="W35" i="102"/>
  <c r="W36" i="102"/>
  <c r="W37" i="102"/>
  <c r="W38" i="102"/>
  <c r="W39" i="102"/>
  <c r="W40" i="102"/>
  <c r="W41" i="102"/>
  <c r="W42" i="102"/>
  <c r="AH27" i="109"/>
  <c r="AL27" i="109"/>
  <c r="AI27" i="109"/>
  <c r="AK27" i="109"/>
  <c r="Z27" i="109"/>
  <c r="AP27" i="109"/>
  <c r="Z28" i="109"/>
  <c r="AP28" i="109"/>
  <c r="AH28" i="109"/>
  <c r="AL28" i="109"/>
  <c r="AI28" i="109"/>
  <c r="AK28" i="109"/>
  <c r="AH7" i="109"/>
  <c r="Z7" i="109"/>
  <c r="AP7" i="109"/>
  <c r="AQ7" i="109"/>
  <c r="AL7" i="109"/>
  <c r="AI7" i="109"/>
  <c r="AK7" i="109"/>
  <c r="AH8" i="109"/>
  <c r="Z8" i="109"/>
  <c r="AP8" i="109"/>
  <c r="AL8" i="109"/>
  <c r="AI8" i="109"/>
  <c r="AK8" i="109"/>
  <c r="AH9" i="109"/>
  <c r="AL9" i="109"/>
  <c r="AI9" i="109"/>
  <c r="AK9" i="109"/>
  <c r="Z9" i="109"/>
  <c r="AP9" i="109"/>
  <c r="AH10" i="109"/>
  <c r="AL10" i="109"/>
  <c r="AI10" i="109"/>
  <c r="AK10" i="109"/>
  <c r="Z10" i="109"/>
  <c r="AP10" i="109"/>
  <c r="AH11" i="109"/>
  <c r="AL11" i="109"/>
  <c r="AI11" i="109"/>
  <c r="AK11" i="109"/>
  <c r="Z11" i="109"/>
  <c r="AP11" i="109"/>
  <c r="AJ42" i="114"/>
  <c r="AJ41" i="114"/>
  <c r="AJ40" i="114"/>
  <c r="AI42" i="114"/>
  <c r="AI41" i="114"/>
  <c r="AI40" i="114"/>
  <c r="AL30" i="114"/>
  <c r="AH19" i="109"/>
  <c r="Z19" i="109"/>
  <c r="AP19" i="109"/>
  <c r="AL19" i="109"/>
  <c r="AI19" i="109"/>
  <c r="AK19" i="109"/>
  <c r="AH20" i="109"/>
  <c r="AL20" i="109"/>
  <c r="AK20" i="109"/>
  <c r="AI20" i="109"/>
  <c r="Z20" i="109"/>
  <c r="AP20" i="109"/>
  <c r="AL28" i="114"/>
  <c r="AK30" i="114"/>
  <c r="AK29" i="114"/>
  <c r="AK28" i="114"/>
  <c r="M22" i="112"/>
  <c r="N22" i="112" s="1"/>
  <c r="O22" i="112" s="1"/>
  <c r="D38" i="112" s="1"/>
  <c r="M23" i="112"/>
  <c r="M24" i="112"/>
  <c r="M25" i="112"/>
  <c r="M26" i="112"/>
  <c r="AI29" i="114"/>
  <c r="AJ27" i="114"/>
  <c r="AJ26" i="114"/>
  <c r="AJ25" i="114"/>
  <c r="AI27" i="114"/>
  <c r="AI26" i="114"/>
  <c r="AI25" i="114"/>
  <c r="AL36" i="114"/>
  <c r="AL34" i="114"/>
  <c r="AK36" i="114"/>
  <c r="AK35" i="114"/>
  <c r="AK34" i="114"/>
  <c r="AI35" i="114"/>
  <c r="BB26" i="114"/>
  <c r="BB27" i="114"/>
  <c r="M6" i="112"/>
  <c r="N6" i="112" s="1"/>
  <c r="O6" i="112" s="1"/>
  <c r="D36" i="112" s="1"/>
  <c r="M7" i="112"/>
  <c r="M8" i="112"/>
  <c r="M9" i="112"/>
  <c r="M10" i="112"/>
  <c r="M14" i="112"/>
  <c r="N14" i="112" s="1"/>
  <c r="O14" i="112" s="1"/>
  <c r="D37" i="112" s="1"/>
  <c r="M15" i="112"/>
  <c r="M16" i="112"/>
  <c r="M17" i="112"/>
  <c r="M18" i="112"/>
  <c r="D29" i="117"/>
  <c r="AQ18" i="114" s="1"/>
  <c r="BB18" i="114" s="1"/>
  <c r="AF24" i="114"/>
  <c r="BA53" i="114"/>
  <c r="AF22" i="114"/>
  <c r="AW49" i="114"/>
  <c r="AW50" i="114"/>
  <c r="AW52" i="114"/>
  <c r="AW34" i="114"/>
  <c r="AW35" i="114"/>
  <c r="AW37" i="114"/>
  <c r="BA33" i="114" s="1"/>
  <c r="AG3" i="109"/>
  <c r="AG2" i="109"/>
  <c r="N3" i="112"/>
  <c r="N2" i="112"/>
  <c r="E18" i="118"/>
  <c r="AO28" i="109"/>
  <c r="AN28" i="109"/>
  <c r="AM28" i="109"/>
  <c r="AO27" i="109"/>
  <c r="AN27" i="109"/>
  <c r="AM27" i="109"/>
  <c r="AF25" i="109"/>
  <c r="U10" i="114"/>
  <c r="AF42" i="114"/>
  <c r="AF41" i="114"/>
  <c r="AF40" i="114"/>
  <c r="AF39" i="114"/>
  <c r="AF38" i="114"/>
  <c r="AF37" i="114"/>
  <c r="AF36" i="114"/>
  <c r="AF35" i="114"/>
  <c r="AF34" i="114"/>
  <c r="AF30" i="114"/>
  <c r="AF29" i="114"/>
  <c r="AF28" i="114"/>
  <c r="AF27" i="114"/>
  <c r="AF26" i="114"/>
  <c r="AF25" i="114"/>
  <c r="AF23" i="114"/>
  <c r="BB38" i="114"/>
  <c r="BB33" i="114"/>
  <c r="BB28" i="114"/>
  <c r="AF17" i="109"/>
  <c r="AO20" i="109"/>
  <c r="AM20" i="109"/>
  <c r="AN20" i="109"/>
  <c r="BA38" i="114"/>
  <c r="BA28" i="114"/>
  <c r="AO7" i="109"/>
  <c r="AM7" i="109"/>
  <c r="AN7" i="109"/>
  <c r="AI18" i="114"/>
  <c r="AG18" i="114"/>
  <c r="S17" i="114" s="1"/>
  <c r="AC41" i="102"/>
  <c r="AB41" i="102"/>
  <c r="AA41" i="102"/>
  <c r="AC40" i="102"/>
  <c r="AB40" i="102"/>
  <c r="AA40" i="102"/>
  <c r="AC39" i="102"/>
  <c r="AB39" i="102"/>
  <c r="AA39" i="102"/>
  <c r="AC38" i="102"/>
  <c r="AB38" i="102"/>
  <c r="AA38" i="102"/>
  <c r="AC37" i="102"/>
  <c r="AB37" i="102"/>
  <c r="AA37" i="102"/>
  <c r="AC36" i="102"/>
  <c r="AA36" i="102"/>
  <c r="AC35" i="102"/>
  <c r="AB35" i="102"/>
  <c r="AA35" i="102"/>
  <c r="AC34" i="102"/>
  <c r="AB34" i="102"/>
  <c r="AA34" i="102"/>
  <c r="AC33" i="102"/>
  <c r="AB33" i="102"/>
  <c r="AA33" i="102"/>
  <c r="AC32" i="102"/>
  <c r="AB32" i="102"/>
  <c r="AA32" i="102"/>
  <c r="AC42" i="102"/>
  <c r="AB42" i="102"/>
  <c r="AA42" i="102"/>
  <c r="AC31" i="102"/>
  <c r="AA31" i="102"/>
  <c r="AC30" i="102"/>
  <c r="AB30" i="102"/>
  <c r="AA30" i="102"/>
  <c r="AC29" i="102"/>
  <c r="AB29" i="102"/>
  <c r="AA29" i="102"/>
  <c r="AC28" i="102"/>
  <c r="AB28" i="102"/>
  <c r="AA28" i="102"/>
  <c r="AC27" i="102"/>
  <c r="AB27" i="102"/>
  <c r="AA27" i="102"/>
  <c r="AC26" i="102"/>
  <c r="AB26" i="102"/>
  <c r="AA26" i="102"/>
  <c r="AC25" i="102"/>
  <c r="AB25" i="102"/>
  <c r="AA25" i="102"/>
  <c r="AC24" i="102"/>
  <c r="AA24" i="102"/>
  <c r="AC21" i="102"/>
  <c r="AB21" i="102"/>
  <c r="AA21" i="102"/>
  <c r="AA23" i="102"/>
  <c r="AB23" i="102"/>
  <c r="AC23" i="102"/>
  <c r="AL18" i="114"/>
  <c r="AK18" i="114"/>
  <c r="AJ18" i="114"/>
  <c r="AH18" i="114"/>
  <c r="S18" i="114" s="1"/>
  <c r="BH13" i="114"/>
  <c r="BH15" i="114"/>
  <c r="BH16" i="114"/>
  <c r="BH17" i="114"/>
  <c r="BH18" i="114"/>
  <c r="BH19" i="114"/>
  <c r="BH20" i="114"/>
  <c r="BH21" i="114"/>
  <c r="BH22" i="114"/>
  <c r="BH23" i="114"/>
  <c r="BH24" i="114"/>
  <c r="BH25" i="114"/>
  <c r="BH28" i="114"/>
  <c r="BC28" i="114" s="1"/>
  <c r="BH29" i="114"/>
  <c r="BC29" i="114" s="1"/>
  <c r="BH30" i="114"/>
  <c r="BC30" i="114" s="1"/>
  <c r="BH31" i="114"/>
  <c r="BC31" i="114" s="1"/>
  <c r="BH33" i="114"/>
  <c r="BC33" i="114" s="1"/>
  <c r="BH34" i="114"/>
  <c r="BC34" i="114" s="1"/>
  <c r="BH35" i="114"/>
  <c r="BC35" i="114" s="1"/>
  <c r="BH36" i="114"/>
  <c r="BD36" i="114" s="1"/>
  <c r="BH38" i="114"/>
  <c r="BC38" i="114" s="1"/>
  <c r="BH39" i="114"/>
  <c r="BC39" i="114" s="1"/>
  <c r="BH40" i="114"/>
  <c r="BC40" i="114" s="1"/>
  <c r="BH41" i="114"/>
  <c r="BC41" i="114" s="1"/>
  <c r="AO11" i="109"/>
  <c r="AM11" i="109"/>
  <c r="AN11" i="109"/>
  <c r="AO10" i="109"/>
  <c r="AN10" i="109"/>
  <c r="AO9" i="109"/>
  <c r="AM9" i="109"/>
  <c r="AN9" i="109"/>
  <c r="AO8" i="109"/>
  <c r="AM8" i="109"/>
  <c r="AN8" i="109"/>
  <c r="AM10" i="109"/>
  <c r="AB9" i="102"/>
  <c r="AC9" i="102"/>
  <c r="AB11" i="102"/>
  <c r="AC11" i="102"/>
  <c r="AC12" i="102"/>
  <c r="AB13" i="102"/>
  <c r="AC13" i="102"/>
  <c r="AB14" i="102"/>
  <c r="AC14" i="102"/>
  <c r="AB15" i="102"/>
  <c r="AC15" i="102"/>
  <c r="AB19" i="102"/>
  <c r="AC19" i="102"/>
  <c r="AB20" i="102"/>
  <c r="AC20" i="102"/>
  <c r="AB22" i="102"/>
  <c r="AC22" i="102"/>
  <c r="AA10" i="102"/>
  <c r="AA11" i="102"/>
  <c r="AA12" i="102"/>
  <c r="AA13" i="102"/>
  <c r="AA14" i="102"/>
  <c r="AA15" i="102"/>
  <c r="AA16" i="102"/>
  <c r="AA17" i="102"/>
  <c r="AA18" i="102"/>
  <c r="AA19" i="102"/>
  <c r="AA20" i="102"/>
  <c r="AA22" i="102"/>
  <c r="AA8" i="102"/>
  <c r="N43" i="102"/>
  <c r="L43" i="102"/>
  <c r="K43" i="102"/>
  <c r="Y47" i="102" s="1"/>
  <c r="D51" i="102" s="1"/>
  <c r="AB10" i="102"/>
  <c r="AC10" i="102"/>
  <c r="AC18" i="102"/>
  <c r="AB16" i="102"/>
  <c r="AC16" i="102"/>
  <c r="AB17" i="102"/>
  <c r="AB8" i="102"/>
  <c r="AC17" i="102"/>
  <c r="AC8" i="102"/>
  <c r="AO19" i="109"/>
  <c r="AM19" i="109"/>
  <c r="AN19" i="109"/>
  <c r="BN41" i="114"/>
  <c r="BE41" i="114" s="1"/>
  <c r="AQ48" i="114"/>
  <c r="BB48" i="114" s="1"/>
  <c r="AQ53" i="114"/>
  <c r="BB53" i="114" s="1"/>
  <c r="AP48" i="114"/>
  <c r="BA48" i="114" s="1"/>
  <c r="AR7" i="109"/>
  <c r="J42" i="109"/>
  <c r="AI28" i="114"/>
  <c r="AI34" i="114"/>
  <c r="BN21" i="114"/>
  <c r="BN34" i="114"/>
  <c r="BE34" i="114" s="1"/>
  <c r="BN33" i="114"/>
  <c r="BE33" i="114" s="1"/>
  <c r="BN14" i="114"/>
  <c r="BN15" i="114"/>
  <c r="BN31" i="114"/>
  <c r="BF31" i="114" s="1"/>
  <c r="BN40" i="114"/>
  <c r="BE40" i="114" s="1"/>
  <c r="BN28" i="114"/>
  <c r="BE28" i="114" s="1"/>
  <c r="BN17" i="114"/>
  <c r="BN18" i="114"/>
  <c r="BN23" i="114"/>
  <c r="BN30" i="114"/>
  <c r="BE30" i="114" s="1"/>
  <c r="BN29" i="114"/>
  <c r="BN20" i="114"/>
  <c r="BN25" i="114"/>
  <c r="BN35" i="114"/>
  <c r="BF35" i="114" s="1"/>
  <c r="BN24" i="114"/>
  <c r="BN16" i="114"/>
  <c r="BN38" i="114"/>
  <c r="BF38" i="114" s="1"/>
  <c r="BN36" i="114"/>
  <c r="BE36" i="114" s="1"/>
  <c r="BN19" i="114"/>
  <c r="BN39" i="114"/>
  <c r="BF39" i="114" s="1"/>
  <c r="BD34" i="114"/>
  <c r="BN13" i="114"/>
  <c r="BN22" i="114"/>
  <c r="AQ19" i="109"/>
  <c r="BD29" i="114"/>
  <c r="BD30" i="114"/>
  <c r="BD39" i="114"/>
  <c r="AK37" i="114"/>
  <c r="AK39" i="114"/>
  <c r="AL38" i="114"/>
  <c r="AL37" i="114"/>
  <c r="AK38" i="114"/>
  <c r="AL39" i="114"/>
  <c r="AR19" i="109"/>
  <c r="J43" i="109"/>
  <c r="AL23" i="114"/>
  <c r="AK25" i="114"/>
  <c r="AK40" i="114"/>
  <c r="AL27" i="114"/>
  <c r="AL42" i="114"/>
  <c r="AK26" i="114"/>
  <c r="AK41" i="114"/>
  <c r="AL25" i="114"/>
  <c r="AL40" i="114"/>
  <c r="AL41" i="114"/>
  <c r="AL26" i="114"/>
  <c r="AL29" i="114"/>
  <c r="AL35" i="114"/>
  <c r="AK42" i="114"/>
  <c r="AK27" i="114"/>
  <c r="F29" i="117" l="1"/>
  <c r="AU18" i="114" s="1"/>
  <c r="AA47" i="102"/>
  <c r="BD41" i="114"/>
  <c r="BE35" i="114"/>
  <c r="AH26" i="102"/>
  <c r="BE31" i="114"/>
  <c r="BD38" i="114"/>
  <c r="BD28" i="114"/>
  <c r="AD11" i="102"/>
  <c r="AI28" i="102"/>
  <c r="AD32" i="102"/>
  <c r="BD40" i="114"/>
  <c r="AD39" i="102"/>
  <c r="AD37" i="102"/>
  <c r="AI18" i="102"/>
  <c r="AI21" i="102"/>
  <c r="AI40" i="102"/>
  <c r="BD31" i="114"/>
  <c r="AI8" i="102"/>
  <c r="AH38" i="102"/>
  <c r="AD21" i="102"/>
  <c r="AE39" i="102"/>
  <c r="AG39" i="102" s="1"/>
  <c r="T39" i="102" s="1"/>
  <c r="AF9" i="102"/>
  <c r="AF27" i="102"/>
  <c r="AH30" i="102"/>
  <c r="AF39" i="102"/>
  <c r="AE17" i="102"/>
  <c r="AE29" i="102"/>
  <c r="AH32" i="102"/>
  <c r="AI22" i="102"/>
  <c r="AE22" i="102"/>
  <c r="AI16" i="102"/>
  <c r="AE23" i="102"/>
  <c r="AI42" i="102"/>
  <c r="BD35" i="114"/>
  <c r="AI26" i="102"/>
  <c r="AE8" i="102"/>
  <c r="AI12" i="102"/>
  <c r="AI29" i="102"/>
  <c r="AE30" i="102"/>
  <c r="BF33" i="114"/>
  <c r="AE20" i="102"/>
  <c r="AI31" i="102"/>
  <c r="AI37" i="102"/>
  <c r="AH11" i="102"/>
  <c r="AI36" i="102"/>
  <c r="AE24" i="102"/>
  <c r="AI15" i="102"/>
  <c r="AI30" i="102"/>
  <c r="AF32" i="102"/>
  <c r="AF13" i="102"/>
  <c r="AH36" i="102"/>
  <c r="AD36" i="102"/>
  <c r="AD15" i="102"/>
  <c r="AI19" i="102"/>
  <c r="AH18" i="102"/>
  <c r="AH40" i="102"/>
  <c r="AJ40" i="102" s="1"/>
  <c r="U40" i="102" s="1"/>
  <c r="AE34" i="102"/>
  <c r="AE18" i="102"/>
  <c r="AE10" i="102"/>
  <c r="AF36" i="102"/>
  <c r="AF35" i="102"/>
  <c r="AD16" i="102"/>
  <c r="AH8" i="102"/>
  <c r="AH42" i="102"/>
  <c r="AD34" i="102"/>
  <c r="AG34" i="102" s="1"/>
  <c r="T34" i="102" s="1"/>
  <c r="AE35" i="102"/>
  <c r="AD22" i="102"/>
  <c r="AI35" i="102"/>
  <c r="AF12" i="102"/>
  <c r="AH10" i="102"/>
  <c r="BD33" i="114"/>
  <c r="AF31" i="102"/>
  <c r="AH37" i="102"/>
  <c r="AE37" i="102"/>
  <c r="AI11" i="102"/>
  <c r="AI41" i="102"/>
  <c r="AF19" i="102"/>
  <c r="AF25" i="102"/>
  <c r="AE42" i="102"/>
  <c r="AD25" i="102"/>
  <c r="AD13" i="102"/>
  <c r="AI20" i="102"/>
  <c r="AH25" i="102"/>
  <c r="AH41" i="102"/>
  <c r="AJ41" i="102" s="1"/>
  <c r="U41" i="102" s="1"/>
  <c r="AE31" i="102"/>
  <c r="AE16" i="102"/>
  <c r="AD14" i="102"/>
  <c r="AE41" i="102"/>
  <c r="AF15" i="102"/>
  <c r="AD19" i="102"/>
  <c r="AH27" i="102"/>
  <c r="AF20" i="102"/>
  <c r="AF41" i="102"/>
  <c r="AE14" i="102"/>
  <c r="AH15" i="102"/>
  <c r="AE28" i="102"/>
  <c r="AD30" i="102"/>
  <c r="AH21" i="102"/>
  <c r="AB51" i="102"/>
  <c r="AD27" i="102"/>
  <c r="AF40" i="102"/>
  <c r="AH23" i="102"/>
  <c r="AE15" i="102"/>
  <c r="AD31" i="102"/>
  <c r="AD35" i="102"/>
  <c r="AF28" i="102"/>
  <c r="AF30" i="102"/>
  <c r="AH35" i="102"/>
  <c r="AE36" i="102"/>
  <c r="AD12" i="102"/>
  <c r="AI9" i="102"/>
  <c r="AI14" i="102"/>
  <c r="AH20" i="102"/>
  <c r="AJ20" i="102" s="1"/>
  <c r="U20" i="102" s="1"/>
  <c r="AF37" i="102"/>
  <c r="AD40" i="102"/>
  <c r="AD24" i="102"/>
  <c r="AE11" i="102"/>
  <c r="AH29" i="102"/>
  <c r="AH33" i="102"/>
  <c r="AH31" i="102"/>
  <c r="AE27" i="102"/>
  <c r="AE9" i="102"/>
  <c r="AD23" i="102"/>
  <c r="AG23" i="102" s="1"/>
  <c r="T23" i="102" s="1"/>
  <c r="AF33" i="102"/>
  <c r="AI23" i="102"/>
  <c r="AE26" i="102"/>
  <c r="AH13" i="102"/>
  <c r="AI27" i="102"/>
  <c r="AF14" i="102"/>
  <c r="AE12" i="102"/>
  <c r="AI33" i="102"/>
  <c r="AD41" i="102"/>
  <c r="AG41" i="102" s="1"/>
  <c r="T41" i="102" s="1"/>
  <c r="AF17" i="102"/>
  <c r="AC53" i="102"/>
  <c r="AF53" i="102" s="1"/>
  <c r="G54" i="102" s="1"/>
  <c r="AU25" i="114" s="1"/>
  <c r="AF38" i="102"/>
  <c r="BC36" i="114"/>
  <c r="BE39" i="114"/>
  <c r="BE38" i="114"/>
  <c r="BF40" i="114"/>
  <c r="BF21" i="114"/>
  <c r="AJ26" i="102"/>
  <c r="U26" i="102" s="1"/>
  <c r="AQ27" i="109"/>
  <c r="J44" i="109" s="1"/>
  <c r="AR27" i="109"/>
  <c r="AJ23" i="114"/>
  <c r="AJ22" i="114"/>
  <c r="AI24" i="114"/>
  <c r="AJ24" i="114"/>
  <c r="E37" i="112"/>
  <c r="AS14" i="114" s="1"/>
  <c r="F37" i="112"/>
  <c r="AU14" i="114" s="1"/>
  <c r="BE16" i="114" s="1"/>
  <c r="AQ14" i="114"/>
  <c r="BB14" i="114" s="1"/>
  <c r="AP14" i="114"/>
  <c r="BA14" i="114" s="1"/>
  <c r="BC17" i="114"/>
  <c r="BE14" i="114"/>
  <c r="BE15" i="114"/>
  <c r="BC16" i="114"/>
  <c r="AP13" i="114"/>
  <c r="BA13" i="114" s="1"/>
  <c r="AQ13" i="114"/>
  <c r="BB13" i="114" s="1"/>
  <c r="F36" i="112"/>
  <c r="AU13" i="114" s="1"/>
  <c r="BF13" i="114" s="1"/>
  <c r="E36" i="112"/>
  <c r="AS13" i="114" s="1"/>
  <c r="BD13" i="114" s="1"/>
  <c r="BF18" i="114"/>
  <c r="AP18" i="114"/>
  <c r="BA18" i="114" s="1"/>
  <c r="BF19" i="114"/>
  <c r="BE21" i="114"/>
  <c r="E29" i="117"/>
  <c r="AS18" i="114" s="1"/>
  <c r="BC19" i="114" s="1"/>
  <c r="AQ22" i="114"/>
  <c r="BB22" i="114" s="1"/>
  <c r="AP22" i="114"/>
  <c r="BA22" i="114" s="1"/>
  <c r="AE51" i="102"/>
  <c r="F52" i="102" s="1"/>
  <c r="AS23" i="114" s="1"/>
  <c r="BC23" i="114" s="1"/>
  <c r="AE53" i="102"/>
  <c r="F54" i="102" s="1"/>
  <c r="AS25" i="114" s="1"/>
  <c r="BD25" i="114" s="1"/>
  <c r="BF36" i="114"/>
  <c r="BF20" i="114"/>
  <c r="BE20" i="114"/>
  <c r="BF29" i="114"/>
  <c r="BE29" i="114"/>
  <c r="BC15" i="114"/>
  <c r="BD15" i="114"/>
  <c r="AB50" i="102"/>
  <c r="AE50" i="102" s="1"/>
  <c r="F51" i="102" s="1"/>
  <c r="AS22" i="114" s="1"/>
  <c r="BD22" i="114" s="1"/>
  <c r="AH39" i="102"/>
  <c r="AF34" i="102"/>
  <c r="AC50" i="102"/>
  <c r="AF50" i="102" s="1"/>
  <c r="G51" i="102" s="1"/>
  <c r="AU22" i="114" s="1"/>
  <c r="BE22" i="114" s="1"/>
  <c r="AH22" i="102"/>
  <c r="AJ22" i="102" s="1"/>
  <c r="U22" i="102" s="1"/>
  <c r="AI10" i="102"/>
  <c r="AH24" i="102"/>
  <c r="AD10" i="102"/>
  <c r="AI24" i="102"/>
  <c r="AD18" i="102"/>
  <c r="AH34" i="102"/>
  <c r="AF42" i="102"/>
  <c r="AD20" i="102"/>
  <c r="AG20" i="102" s="1"/>
  <c r="T20" i="102" s="1"/>
  <c r="AI34" i="102"/>
  <c r="AF22" i="102"/>
  <c r="AE33" i="102"/>
  <c r="AF24" i="102"/>
  <c r="AH16" i="102"/>
  <c r="AJ16" i="102" s="1"/>
  <c r="U16" i="102" s="1"/>
  <c r="AH28" i="102"/>
  <c r="AE38" i="102"/>
  <c r="AF18" i="102"/>
  <c r="AE19" i="102"/>
  <c r="AE32" i="102"/>
  <c r="AH19" i="102"/>
  <c r="AJ19" i="102" s="1"/>
  <c r="U19" i="102" s="1"/>
  <c r="AF26" i="102"/>
  <c r="AI38" i="102"/>
  <c r="AJ38" i="102" s="1"/>
  <c r="U38" i="102" s="1"/>
  <c r="AI17" i="102"/>
  <c r="AE21" i="102"/>
  <c r="AD29" i="102"/>
  <c r="AG29" i="102" s="1"/>
  <c r="T29" i="102" s="1"/>
  <c r="AD42" i="102"/>
  <c r="AG42" i="102" s="1"/>
  <c r="T42" i="102" s="1"/>
  <c r="AF11" i="102"/>
  <c r="AF10" i="102"/>
  <c r="AH14" i="102"/>
  <c r="AJ14" i="102" s="1"/>
  <c r="U14" i="102" s="1"/>
  <c r="AI13" i="102"/>
  <c r="AE13" i="102"/>
  <c r="AE25" i="102"/>
  <c r="AE40" i="102"/>
  <c r="AH9" i="102"/>
  <c r="AH17" i="102"/>
  <c r="AJ17" i="102" s="1"/>
  <c r="U17" i="102" s="1"/>
  <c r="AC52" i="102"/>
  <c r="AF52" i="102" s="1"/>
  <c r="G53" i="102" s="1"/>
  <c r="AU24" i="114" s="1"/>
  <c r="BE24" i="114" s="1"/>
  <c r="AI25" i="102"/>
  <c r="AD28" i="102"/>
  <c r="AF8" i="102"/>
  <c r="AD17" i="102"/>
  <c r="AG17" i="102" s="1"/>
  <c r="T17" i="102" s="1"/>
  <c r="AB52" i="102"/>
  <c r="AE52" i="102" s="1"/>
  <c r="F53" i="102" s="1"/>
  <c r="AS24" i="114" s="1"/>
  <c r="BD24" i="114" s="1"/>
  <c r="AI39" i="102"/>
  <c r="AF23" i="102"/>
  <c r="AI32" i="102"/>
  <c r="AD9" i="102"/>
  <c r="AH12" i="102"/>
  <c r="AF29" i="102"/>
  <c r="AD38" i="102"/>
  <c r="AG38" i="102" s="1"/>
  <c r="T38" i="102" s="1"/>
  <c r="AC51" i="102"/>
  <c r="AF51" i="102" s="1"/>
  <c r="G52" i="102" s="1"/>
  <c r="AU23" i="114" s="1"/>
  <c r="BF23" i="114" s="1"/>
  <c r="AD33" i="102"/>
  <c r="AD26" i="102"/>
  <c r="AF16" i="102"/>
  <c r="AF21" i="102"/>
  <c r="AD8" i="102"/>
  <c r="BE18" i="114"/>
  <c r="BF34" i="114"/>
  <c r="BF30" i="114"/>
  <c r="BF14" i="114"/>
  <c r="BF28" i="114"/>
  <c r="AJ21" i="102"/>
  <c r="U21" i="102" s="1"/>
  <c r="BD23" i="114"/>
  <c r="BE19" i="114"/>
  <c r="BF17" i="114"/>
  <c r="BF41" i="114"/>
  <c r="BF16" i="114" l="1"/>
  <c r="AJ12" i="102"/>
  <c r="U12" i="102" s="1"/>
  <c r="AG11" i="102"/>
  <c r="T11" i="102" s="1"/>
  <c r="AG32" i="102"/>
  <c r="T32" i="102" s="1"/>
  <c r="AG24" i="102"/>
  <c r="T24" i="102" s="1"/>
  <c r="AG37" i="102"/>
  <c r="T37" i="102" s="1"/>
  <c r="AG19" i="102"/>
  <c r="T19" i="102" s="1"/>
  <c r="AJ10" i="102"/>
  <c r="U10" i="102" s="1"/>
  <c r="AJ29" i="102"/>
  <c r="U29" i="102" s="1"/>
  <c r="AG22" i="102"/>
  <c r="T22" i="102" s="1"/>
  <c r="AJ8" i="102"/>
  <c r="U8" i="102" s="1"/>
  <c r="AJ18" i="102"/>
  <c r="U18" i="102" s="1"/>
  <c r="AJ42" i="102"/>
  <c r="U42" i="102" s="1"/>
  <c r="AG15" i="102"/>
  <c r="T15" i="102" s="1"/>
  <c r="AJ28" i="102"/>
  <c r="U28" i="102" s="1"/>
  <c r="AJ36" i="102"/>
  <c r="U36" i="102" s="1"/>
  <c r="AJ30" i="102"/>
  <c r="U30" i="102" s="1"/>
  <c r="AJ23" i="102"/>
  <c r="U23" i="102" s="1"/>
  <c r="AG14" i="102"/>
  <c r="T14" i="102" s="1"/>
  <c r="AG8" i="102"/>
  <c r="T8" i="102" s="1"/>
  <c r="AJ15" i="102"/>
  <c r="U15" i="102" s="1"/>
  <c r="AG40" i="102"/>
  <c r="T40" i="102" s="1"/>
  <c r="AG36" i="102"/>
  <c r="T36" i="102" s="1"/>
  <c r="AG16" i="102"/>
  <c r="T16" i="102" s="1"/>
  <c r="AJ31" i="102"/>
  <c r="U31" i="102" s="1"/>
  <c r="AG9" i="102"/>
  <c r="T9" i="102" s="1"/>
  <c r="AJ25" i="102"/>
  <c r="U25" i="102" s="1"/>
  <c r="AJ32" i="102"/>
  <c r="U32" i="102" s="1"/>
  <c r="AG25" i="102"/>
  <c r="T25" i="102" s="1"/>
  <c r="AG21" i="102"/>
  <c r="T21" i="102" s="1"/>
  <c r="AJ35" i="102"/>
  <c r="U35" i="102" s="1"/>
  <c r="AG30" i="102"/>
  <c r="T30" i="102" s="1"/>
  <c r="AJ37" i="102"/>
  <c r="U37" i="102" s="1"/>
  <c r="BF25" i="114"/>
  <c r="BE25" i="114"/>
  <c r="AG10" i="102"/>
  <c r="T10" i="102" s="1"/>
  <c r="AJ33" i="102"/>
  <c r="U33" i="102" s="1"/>
  <c r="AG12" i="102"/>
  <c r="T12" i="102" s="1"/>
  <c r="AG26" i="102"/>
  <c r="T26" i="102" s="1"/>
  <c r="AG13" i="102"/>
  <c r="T13" i="102" s="1"/>
  <c r="AG35" i="102"/>
  <c r="T35" i="102" s="1"/>
  <c r="AJ27" i="102"/>
  <c r="U27" i="102" s="1"/>
  <c r="AG28" i="102"/>
  <c r="T28" i="102" s="1"/>
  <c r="AJ9" i="102"/>
  <c r="U9" i="102" s="1"/>
  <c r="AJ13" i="102"/>
  <c r="U13" i="102" s="1"/>
  <c r="AG18" i="102"/>
  <c r="T18" i="102" s="1"/>
  <c r="AG31" i="102"/>
  <c r="T31" i="102" s="1"/>
  <c r="AG27" i="102"/>
  <c r="T27" i="102" s="1"/>
  <c r="AJ11" i="102"/>
  <c r="U11" i="102" s="1"/>
  <c r="AM22" i="114"/>
  <c r="AM23" i="114"/>
  <c r="AM39" i="114"/>
  <c r="AM37" i="114"/>
  <c r="AM38" i="114"/>
  <c r="AM24" i="114"/>
  <c r="AP49" i="114"/>
  <c r="AP44" i="114"/>
  <c r="AP51" i="114"/>
  <c r="AQ52" i="114"/>
  <c r="AJ36" i="114"/>
  <c r="AQ47" i="114"/>
  <c r="AP47" i="114"/>
  <c r="AQ44" i="114"/>
  <c r="AP52" i="114"/>
  <c r="AP55" i="114"/>
  <c r="AP27" i="114"/>
  <c r="BA27" i="114" s="1"/>
  <c r="AP50" i="114"/>
  <c r="AQ51" i="114"/>
  <c r="AQ49" i="114"/>
  <c r="AP56" i="114"/>
  <c r="AP46" i="114"/>
  <c r="AP57" i="114"/>
  <c r="AQ45" i="114"/>
  <c r="AP45" i="114"/>
  <c r="AP54" i="114"/>
  <c r="AQ46" i="114"/>
  <c r="AQ50" i="114"/>
  <c r="AJ30" i="114"/>
  <c r="AP26" i="114"/>
  <c r="BA26" i="114" s="1"/>
  <c r="AI30" i="114"/>
  <c r="AI36" i="114"/>
  <c r="AJ28" i="114"/>
  <c r="AJ34" i="114"/>
  <c r="AJ29" i="114"/>
  <c r="AJ35" i="114"/>
  <c r="BF15" i="114"/>
  <c r="BE17" i="114"/>
  <c r="BD14" i="114"/>
  <c r="BD16" i="114"/>
  <c r="BD17" i="114"/>
  <c r="BC14" i="114"/>
  <c r="BC13" i="114"/>
  <c r="BE13" i="114"/>
  <c r="BC21" i="114"/>
  <c r="BD19" i="114"/>
  <c r="BD20" i="114"/>
  <c r="BD21" i="114"/>
  <c r="BD18" i="114"/>
  <c r="BC20" i="114"/>
  <c r="BC18" i="114"/>
  <c r="BC22" i="114"/>
  <c r="BC24" i="114"/>
  <c r="BC25" i="114"/>
  <c r="BF22" i="114"/>
  <c r="BE23" i="114"/>
  <c r="AJ34" i="102"/>
  <c r="U34" i="102" s="1"/>
  <c r="AJ24" i="102"/>
  <c r="U24" i="102" s="1"/>
  <c r="BF24" i="114"/>
  <c r="AG33" i="102"/>
  <c r="T33" i="102" s="1"/>
  <c r="AJ39" i="102"/>
  <c r="U39" i="102" s="1"/>
  <c r="T50" i="102" l="1"/>
  <c r="AB47" i="102" s="1"/>
  <c r="AE47" i="102" s="1"/>
  <c r="H51" i="102" s="1"/>
  <c r="U50" i="102"/>
  <c r="AC47" i="102" s="1"/>
  <c r="AF47" i="102" s="1"/>
  <c r="I51" i="102" s="1"/>
  <c r="BF58" i="114"/>
  <c r="AU6" i="114" s="1"/>
  <c r="M19" i="114" s="1"/>
  <c r="BE58" i="114"/>
  <c r="AT6" i="114" s="1"/>
  <c r="J19" i="114" s="1"/>
  <c r="BD58" i="114"/>
  <c r="AU5" i="114" s="1"/>
  <c r="M18" i="114" s="1"/>
  <c r="AM42" i="114"/>
  <c r="AM27" i="114"/>
  <c r="AM41" i="114"/>
  <c r="AM26" i="114"/>
  <c r="AM28" i="114"/>
  <c r="AM34" i="114"/>
  <c r="AM40" i="114"/>
  <c r="AM25" i="114"/>
  <c r="AM36" i="114"/>
  <c r="AQ43" i="114" s="1"/>
  <c r="BB43" i="114" s="1"/>
  <c r="BB58" i="114" s="1"/>
  <c r="AU4" i="114" s="1"/>
  <c r="M17" i="114" s="1"/>
  <c r="AM30" i="114"/>
  <c r="AP43" i="114"/>
  <c r="BA43" i="114" s="1"/>
  <c r="BA58" i="114" s="1"/>
  <c r="AT4" i="114" s="1"/>
  <c r="J17" i="114" s="1"/>
  <c r="P17" i="114" s="1"/>
  <c r="V17" i="114" s="1"/>
  <c r="AM29" i="114"/>
  <c r="AM35" i="114"/>
  <c r="AQ56" i="114"/>
  <c r="AQ55" i="114"/>
  <c r="AQ57" i="114"/>
  <c r="AQ54" i="114"/>
  <c r="BC58" i="114"/>
  <c r="AT5" i="114" s="1"/>
  <c r="J18" i="114" s="1"/>
  <c r="P18" i="114" s="1"/>
  <c r="V18" i="114" s="1"/>
  <c r="P19" i="114" l="1"/>
</calcChain>
</file>

<file path=xl/sharedStrings.xml><?xml version="1.0" encoding="utf-8"?>
<sst xmlns="http://schemas.openxmlformats.org/spreadsheetml/2006/main" count="897" uniqueCount="518">
  <si>
    <t>階</t>
    <rPh sb="0" eb="1">
      <t>カイ</t>
    </rPh>
    <phoneticPr fontId="2"/>
  </si>
  <si>
    <t>熱貫流率</t>
    <rPh sb="0" eb="1">
      <t>ネツ</t>
    </rPh>
    <rPh sb="1" eb="3">
      <t>カンリュウ</t>
    </rPh>
    <rPh sb="3" eb="4">
      <t>リツ</t>
    </rPh>
    <phoneticPr fontId="2"/>
  </si>
  <si>
    <t>　住宅の名称</t>
    <rPh sb="1" eb="3">
      <t>ジュウタク</t>
    </rPh>
    <rPh sb="4" eb="6">
      <t>メイショウ</t>
    </rPh>
    <phoneticPr fontId="2"/>
  </si>
  <si>
    <t>　住宅の所在地</t>
    <rPh sb="1" eb="3">
      <t>ジュウタク</t>
    </rPh>
    <rPh sb="4" eb="7">
      <t>ショザイチ</t>
    </rPh>
    <phoneticPr fontId="2"/>
  </si>
  <si>
    <t>　住宅の規模</t>
    <rPh sb="1" eb="3">
      <t>ジュウタク</t>
    </rPh>
    <rPh sb="4" eb="6">
      <t>キボ</t>
    </rPh>
    <phoneticPr fontId="2"/>
  </si>
  <si>
    <t>地上</t>
    <rPh sb="0" eb="2">
      <t>チジョウ</t>
    </rPh>
    <phoneticPr fontId="2"/>
  </si>
  <si>
    <t>、地下</t>
    <rPh sb="1" eb="3">
      <t>チカ</t>
    </rPh>
    <phoneticPr fontId="2"/>
  </si>
  <si>
    <t>断熱材
熱抵抗
Ｒ１</t>
    <rPh sb="0" eb="3">
      <t>ダンネツザイ</t>
    </rPh>
    <rPh sb="4" eb="5">
      <t>ネツ</t>
    </rPh>
    <rPh sb="5" eb="7">
      <t>テイコウ</t>
    </rPh>
    <phoneticPr fontId="2"/>
  </si>
  <si>
    <t>断熱材
熱抵抗
Ｒ２</t>
    <rPh sb="0" eb="3">
      <t>ダンネツザイ</t>
    </rPh>
    <rPh sb="4" eb="5">
      <t>ネツ</t>
    </rPh>
    <rPh sb="5" eb="7">
      <t>テイコウ</t>
    </rPh>
    <phoneticPr fontId="2"/>
  </si>
  <si>
    <t>断熱材
熱抵抗
Ｒ３</t>
    <rPh sb="0" eb="3">
      <t>ダンネツザイ</t>
    </rPh>
    <rPh sb="4" eb="5">
      <t>ネツ</t>
    </rPh>
    <rPh sb="5" eb="7">
      <t>テイコウ</t>
    </rPh>
    <phoneticPr fontId="2"/>
  </si>
  <si>
    <t>断熱材
熱抵抗
Ｒ４</t>
    <rPh sb="0" eb="3">
      <t>ダンネツザイ</t>
    </rPh>
    <rPh sb="4" eb="5">
      <t>ネツ</t>
    </rPh>
    <rPh sb="5" eb="7">
      <t>テイコウ</t>
    </rPh>
    <phoneticPr fontId="2"/>
  </si>
  <si>
    <t>基礎高
Ｈ１</t>
    <rPh sb="0" eb="2">
      <t>キソ</t>
    </rPh>
    <rPh sb="2" eb="3">
      <t>タカ</t>
    </rPh>
    <phoneticPr fontId="2"/>
  </si>
  <si>
    <t>底盤高
Ｈ２</t>
    <rPh sb="0" eb="1">
      <t>テイ</t>
    </rPh>
    <rPh sb="1" eb="2">
      <t>バン</t>
    </rPh>
    <rPh sb="2" eb="3">
      <t>タカ</t>
    </rPh>
    <phoneticPr fontId="2"/>
  </si>
  <si>
    <t>断熱材
根入れ
Ｗ１</t>
    <rPh sb="0" eb="3">
      <t>ダンネツザイ</t>
    </rPh>
    <rPh sb="4" eb="5">
      <t>ネ</t>
    </rPh>
    <rPh sb="5" eb="6">
      <t>イ</t>
    </rPh>
    <phoneticPr fontId="2"/>
  </si>
  <si>
    <t>断熱材
折返し
Ｗ２</t>
    <rPh sb="0" eb="3">
      <t>ダンネツザイ</t>
    </rPh>
    <rPh sb="4" eb="6">
      <t>オリカエ</t>
    </rPh>
    <phoneticPr fontId="2"/>
  </si>
  <si>
    <t>断熱材
折返し
Ｗ３</t>
    <rPh sb="0" eb="3">
      <t>ダンネツザイ</t>
    </rPh>
    <rPh sb="4" eb="6">
      <t>オリカエ</t>
    </rPh>
    <phoneticPr fontId="2"/>
  </si>
  <si>
    <t>H1≦0.4</t>
    <phoneticPr fontId="2"/>
  </si>
  <si>
    <t>W≦0.9</t>
    <phoneticPr fontId="2"/>
  </si>
  <si>
    <t>基準値</t>
  </si>
  <si>
    <t>判定</t>
  </si>
  <si>
    <t>等級４</t>
    <rPh sb="0" eb="2">
      <t>トウキュウ</t>
    </rPh>
    <phoneticPr fontId="2"/>
  </si>
  <si>
    <t>等級３</t>
    <rPh sb="0" eb="2">
      <t>トウキュウ</t>
    </rPh>
    <phoneticPr fontId="2"/>
  </si>
  <si>
    <t>等級２</t>
    <rPh sb="0" eb="2">
      <t>トウキュウ</t>
    </rPh>
    <phoneticPr fontId="2"/>
  </si>
  <si>
    <t>-</t>
    <phoneticPr fontId="2"/>
  </si>
  <si>
    <t>１地域</t>
    <rPh sb="1" eb="3">
      <t>チイキ</t>
    </rPh>
    <phoneticPr fontId="2"/>
  </si>
  <si>
    <t>２地域</t>
    <rPh sb="1" eb="3">
      <t>チイキ</t>
    </rPh>
    <phoneticPr fontId="2"/>
  </si>
  <si>
    <t>３地域</t>
    <rPh sb="1" eb="3">
      <t>チイキ</t>
    </rPh>
    <phoneticPr fontId="2"/>
  </si>
  <si>
    <t>４地域</t>
    <rPh sb="1" eb="3">
      <t>チイキ</t>
    </rPh>
    <phoneticPr fontId="2"/>
  </si>
  <si>
    <t>５地域</t>
    <rPh sb="1" eb="3">
      <t>チイキ</t>
    </rPh>
    <phoneticPr fontId="2"/>
  </si>
  <si>
    <t>６地域</t>
    <rPh sb="1" eb="3">
      <t>チイキ</t>
    </rPh>
    <phoneticPr fontId="2"/>
  </si>
  <si>
    <t>７地域</t>
    <rPh sb="1" eb="3">
      <t>チイキ</t>
    </rPh>
    <phoneticPr fontId="2"/>
  </si>
  <si>
    <t>８地域</t>
    <rPh sb="1" eb="3">
      <t>チイキ</t>
    </rPh>
    <phoneticPr fontId="2"/>
  </si>
  <si>
    <t>等級</t>
    <rPh sb="0" eb="2">
      <t>トウキュウ</t>
    </rPh>
    <phoneticPr fontId="2"/>
  </si>
  <si>
    <t>■計算結果</t>
    <rPh sb="1" eb="3">
      <t>ケイサン</t>
    </rPh>
    <rPh sb="3" eb="5">
      <t>ケッカ</t>
    </rPh>
    <phoneticPr fontId="2"/>
  </si>
  <si>
    <t>■基本情報の入力</t>
    <rPh sb="1" eb="3">
      <t>キホン</t>
    </rPh>
    <rPh sb="3" eb="5">
      <t>ジョウホウ</t>
    </rPh>
    <rPh sb="6" eb="8">
      <t>ニュウリョク</t>
    </rPh>
    <phoneticPr fontId="2"/>
  </si>
  <si>
    <t>　床面積</t>
    <rPh sb="1" eb="4">
      <t>ユカメンセキ</t>
    </rPh>
    <phoneticPr fontId="2"/>
  </si>
  <si>
    <t>計</t>
    <rPh sb="0" eb="1">
      <t>ケイ</t>
    </rPh>
    <phoneticPr fontId="2"/>
  </si>
  <si>
    <t>‐適用範囲：木造戸建ての住宅‐</t>
    <rPh sb="6" eb="8">
      <t>モクゾウ</t>
    </rPh>
    <phoneticPr fontId="2"/>
  </si>
  <si>
    <t>熱貫流率
（U値）</t>
    <rPh sb="0" eb="1">
      <t>ネツ</t>
    </rPh>
    <rPh sb="1" eb="3">
      <t>カンリュウ</t>
    </rPh>
    <rPh sb="3" eb="4">
      <t>リツ</t>
    </rPh>
    <rPh sb="7" eb="8">
      <t>アタイ</t>
    </rPh>
    <phoneticPr fontId="2"/>
  </si>
  <si>
    <t>垂直面
日射熱
取得率
（η値）</t>
    <rPh sb="0" eb="2">
      <t>スイチョク</t>
    </rPh>
    <rPh sb="2" eb="3">
      <t>メン</t>
    </rPh>
    <rPh sb="4" eb="6">
      <t>ニッシャ</t>
    </rPh>
    <rPh sb="6" eb="7">
      <t>ネツ</t>
    </rPh>
    <rPh sb="8" eb="11">
      <t>シュトクリツ</t>
    </rPh>
    <rPh sb="14" eb="15">
      <t>アタイ</t>
    </rPh>
    <phoneticPr fontId="2"/>
  </si>
  <si>
    <t>窓記号</t>
    <rPh sb="0" eb="1">
      <t>マド</t>
    </rPh>
    <rPh sb="1" eb="3">
      <t>キゴウ</t>
    </rPh>
    <phoneticPr fontId="2"/>
  </si>
  <si>
    <t>設置階</t>
    <rPh sb="0" eb="2">
      <t>セッチ</t>
    </rPh>
    <rPh sb="2" eb="3">
      <t>カイ</t>
    </rPh>
    <phoneticPr fontId="2"/>
  </si>
  <si>
    <t>方位</t>
    <rPh sb="0" eb="2">
      <t>ホウイ</t>
    </rPh>
    <phoneticPr fontId="2"/>
  </si>
  <si>
    <t>幅</t>
    <rPh sb="0" eb="1">
      <t>ハバ</t>
    </rPh>
    <phoneticPr fontId="2"/>
  </si>
  <si>
    <t>Z</t>
    <phoneticPr fontId="2"/>
  </si>
  <si>
    <t>ｙ1</t>
    <phoneticPr fontId="2"/>
  </si>
  <si>
    <t>ｙ2</t>
    <phoneticPr fontId="2"/>
  </si>
  <si>
    <t>窓</t>
    <rPh sb="0" eb="1">
      <t>マド</t>
    </rPh>
    <phoneticPr fontId="2"/>
  </si>
  <si>
    <t>冷房期</t>
    <rPh sb="0" eb="2">
      <t>レイボウ</t>
    </rPh>
    <rPh sb="2" eb="3">
      <t>キ</t>
    </rPh>
    <phoneticPr fontId="2"/>
  </si>
  <si>
    <t>暖房期</t>
    <rPh sb="0" eb="2">
      <t>ダンボウ</t>
    </rPh>
    <rPh sb="2" eb="3">
      <t>キ</t>
    </rPh>
    <phoneticPr fontId="2"/>
  </si>
  <si>
    <t>ドア</t>
    <phoneticPr fontId="2"/>
  </si>
  <si>
    <t>熱貫流率（U値）</t>
    <rPh sb="0" eb="1">
      <t>ネツ</t>
    </rPh>
    <rPh sb="1" eb="3">
      <t>カンリュウ</t>
    </rPh>
    <rPh sb="3" eb="4">
      <t>リツ</t>
    </rPh>
    <rPh sb="6" eb="7">
      <t>アタイ</t>
    </rPh>
    <phoneticPr fontId="2"/>
  </si>
  <si>
    <t>外壁の入力</t>
    <rPh sb="0" eb="2">
      <t>ガイヘキ</t>
    </rPh>
    <rPh sb="3" eb="5">
      <t>ニュウリョク</t>
    </rPh>
    <phoneticPr fontId="2"/>
  </si>
  <si>
    <t>該当部位</t>
    <rPh sb="0" eb="2">
      <t>ガイトウ</t>
    </rPh>
    <rPh sb="2" eb="4">
      <t>ブイ</t>
    </rPh>
    <phoneticPr fontId="2"/>
  </si>
  <si>
    <t>屋根・天井の入力</t>
    <rPh sb="0" eb="2">
      <t>ヤネ</t>
    </rPh>
    <rPh sb="3" eb="5">
      <t>テンジョウ</t>
    </rPh>
    <rPh sb="6" eb="8">
      <t>ニュウリョク</t>
    </rPh>
    <phoneticPr fontId="2"/>
  </si>
  <si>
    <t>温度差係数</t>
    <rPh sb="0" eb="3">
      <t>オンドサ</t>
    </rPh>
    <rPh sb="3" eb="5">
      <t>ケイスウ</t>
    </rPh>
    <phoneticPr fontId="2"/>
  </si>
  <si>
    <t>屋根・天井</t>
    <rPh sb="0" eb="2">
      <t>ヤネ</t>
    </rPh>
    <rPh sb="3" eb="5">
      <t>テンジョウ</t>
    </rPh>
    <phoneticPr fontId="2"/>
  </si>
  <si>
    <t>外壁</t>
    <rPh sb="0" eb="2">
      <t>ガイヘキ</t>
    </rPh>
    <phoneticPr fontId="2"/>
  </si>
  <si>
    <t>備考</t>
    <rPh sb="0" eb="2">
      <t>ビコウ</t>
    </rPh>
    <phoneticPr fontId="2"/>
  </si>
  <si>
    <t>ドア記号</t>
    <rPh sb="2" eb="4">
      <t>キゴウ</t>
    </rPh>
    <phoneticPr fontId="2"/>
  </si>
  <si>
    <t>熱貫流率
（U値）</t>
    <phoneticPr fontId="2"/>
  </si>
  <si>
    <t>（地域の区分）</t>
    <rPh sb="1" eb="3">
      <t>チイキ</t>
    </rPh>
    <rPh sb="4" eb="6">
      <t>クブン</t>
    </rPh>
    <phoneticPr fontId="2"/>
  </si>
  <si>
    <t>シート２　外皮（開口部除く）に係る情報の入力</t>
    <rPh sb="5" eb="7">
      <t>ガイヒ</t>
    </rPh>
    <rPh sb="8" eb="11">
      <t>カイコウブ</t>
    </rPh>
    <rPh sb="11" eb="12">
      <t>ノゾ</t>
    </rPh>
    <rPh sb="15" eb="16">
      <t>カカ</t>
    </rPh>
    <rPh sb="17" eb="19">
      <t>ジョウホウ</t>
    </rPh>
    <rPh sb="20" eb="22">
      <t>ニュウリョク</t>
    </rPh>
    <phoneticPr fontId="2"/>
  </si>
  <si>
    <t>シート１　開口部に係る情報の入力</t>
    <rPh sb="5" eb="8">
      <t>カイコウブ</t>
    </rPh>
    <rPh sb="9" eb="10">
      <t>カカ</t>
    </rPh>
    <rPh sb="11" eb="13">
      <t>ジョウホウ</t>
    </rPh>
    <rPh sb="14" eb="16">
      <t>ニュウリョク</t>
    </rPh>
    <phoneticPr fontId="2"/>
  </si>
  <si>
    <t>シート３　土間床等の外周部に係る情報の入力</t>
    <rPh sb="10" eb="12">
      <t>ガイシュウ</t>
    </rPh>
    <rPh sb="12" eb="13">
      <t>ブ</t>
    </rPh>
    <rPh sb="14" eb="15">
      <t>カカ</t>
    </rPh>
    <rPh sb="16" eb="18">
      <t>ジョウホウ</t>
    </rPh>
    <rPh sb="19" eb="21">
      <t>ニュウリョク</t>
    </rPh>
    <phoneticPr fontId="2"/>
  </si>
  <si>
    <t>部位</t>
    <rPh sb="0" eb="2">
      <t>ブイ</t>
    </rPh>
    <phoneticPr fontId="2"/>
  </si>
  <si>
    <t>開口部種別</t>
    <rPh sb="0" eb="3">
      <t>カイコウブ</t>
    </rPh>
    <rPh sb="3" eb="5">
      <t>シュベツ</t>
    </rPh>
    <phoneticPr fontId="2"/>
  </si>
  <si>
    <t>部位種別</t>
    <rPh sb="0" eb="2">
      <t>ブイ</t>
    </rPh>
    <rPh sb="2" eb="4">
      <t>シュベツ</t>
    </rPh>
    <phoneticPr fontId="2"/>
  </si>
  <si>
    <t>温度差
係数</t>
    <rPh sb="0" eb="3">
      <t>オンドサ</t>
    </rPh>
    <rPh sb="4" eb="6">
      <t>ケイスウ</t>
    </rPh>
    <phoneticPr fontId="2"/>
  </si>
  <si>
    <t>デフォルト値</t>
    <rPh sb="5" eb="6">
      <t>アタイ</t>
    </rPh>
    <phoneticPr fontId="2"/>
  </si>
  <si>
    <t>部位名等</t>
    <rPh sb="0" eb="2">
      <t>ブイ</t>
    </rPh>
    <rPh sb="2" eb="3">
      <t>メイ</t>
    </rPh>
    <rPh sb="3" eb="4">
      <t>トウ</t>
    </rPh>
    <phoneticPr fontId="2"/>
  </si>
  <si>
    <t>デフォルト値</t>
    <rPh sb="5" eb="6">
      <t>チ</t>
    </rPh>
    <phoneticPr fontId="2"/>
  </si>
  <si>
    <t>適用計算式</t>
    <rPh sb="0" eb="2">
      <t>テキヨウ</t>
    </rPh>
    <rPh sb="2" eb="4">
      <t>ケイサン</t>
    </rPh>
    <rPh sb="4" eb="5">
      <t>シキ</t>
    </rPh>
    <phoneticPr fontId="2"/>
  </si>
  <si>
    <t>（１２）２</t>
    <phoneticPr fontId="2"/>
  </si>
  <si>
    <t>（１２）１</t>
    <phoneticPr fontId="2"/>
  </si>
  <si>
    <t>（１０）</t>
    <phoneticPr fontId="2"/>
  </si>
  <si>
    <t>（１２）</t>
    <phoneticPr fontId="2"/>
  </si>
  <si>
    <t>温度差係数×線熱貫流率</t>
    <rPh sb="0" eb="3">
      <t>オンドサ</t>
    </rPh>
    <rPh sb="3" eb="5">
      <t>ケイスウ</t>
    </rPh>
    <rPh sb="6" eb="7">
      <t>セン</t>
    </rPh>
    <rPh sb="7" eb="8">
      <t>ネツ</t>
    </rPh>
    <rPh sb="8" eb="10">
      <t>カンリュウ</t>
    </rPh>
    <rPh sb="10" eb="11">
      <t>リツ</t>
    </rPh>
    <phoneticPr fontId="2"/>
  </si>
  <si>
    <t>MAX</t>
    <phoneticPr fontId="2"/>
  </si>
  <si>
    <t>行番号</t>
    <rPh sb="0" eb="3">
      <t>ギョウバンゴウ</t>
    </rPh>
    <phoneticPr fontId="2"/>
  </si>
  <si>
    <t>熱貫流率×温度差係数</t>
    <rPh sb="0" eb="1">
      <t>ネツ</t>
    </rPh>
    <rPh sb="1" eb="3">
      <t>カンリュウ</t>
    </rPh>
    <rPh sb="3" eb="4">
      <t>リツ</t>
    </rPh>
    <rPh sb="5" eb="8">
      <t>オンドサ</t>
    </rPh>
    <rPh sb="8" eb="10">
      <t>ケイスウ</t>
    </rPh>
    <phoneticPr fontId="2"/>
  </si>
  <si>
    <t>定められた条件で計算</t>
    <phoneticPr fontId="2"/>
  </si>
  <si>
    <t>熱貫流率2％緩和利用</t>
    <phoneticPr fontId="2"/>
  </si>
  <si>
    <t>日射熱取得率4％緩和利用</t>
    <phoneticPr fontId="2"/>
  </si>
  <si>
    <t>垂直面日射熱取得率（η値）</t>
    <phoneticPr fontId="2"/>
  </si>
  <si>
    <t>熱貫流率（U値）</t>
    <phoneticPr fontId="2"/>
  </si>
  <si>
    <t>条件1</t>
    <rPh sb="0" eb="2">
      <t>ジョウケン</t>
    </rPh>
    <phoneticPr fontId="2"/>
  </si>
  <si>
    <t>条件2</t>
    <rPh sb="0" eb="2">
      <t>ジョウケン</t>
    </rPh>
    <phoneticPr fontId="2"/>
  </si>
  <si>
    <t>南西</t>
  </si>
  <si>
    <t>北西</t>
  </si>
  <si>
    <t>北東</t>
  </si>
  <si>
    <t>南東</t>
  </si>
  <si>
    <t>１地域</t>
    <rPh sb="1" eb="3">
      <t>チイキ</t>
    </rPh>
    <phoneticPr fontId="10"/>
  </si>
  <si>
    <t>２地域</t>
    <rPh sb="1" eb="3">
      <t>チイキ</t>
    </rPh>
    <phoneticPr fontId="10"/>
  </si>
  <si>
    <t>３地域</t>
    <rPh sb="1" eb="3">
      <t>チイキ</t>
    </rPh>
    <phoneticPr fontId="10"/>
  </si>
  <si>
    <t>４地域</t>
    <rPh sb="1" eb="3">
      <t>チイキ</t>
    </rPh>
    <phoneticPr fontId="10"/>
  </si>
  <si>
    <t>５地域</t>
    <rPh sb="1" eb="3">
      <t>チイキ</t>
    </rPh>
    <phoneticPr fontId="10"/>
  </si>
  <si>
    <t>６地域</t>
    <rPh sb="1" eb="3">
      <t>チイキ</t>
    </rPh>
    <phoneticPr fontId="10"/>
  </si>
  <si>
    <t>７地域</t>
    <rPh sb="1" eb="3">
      <t>チイキ</t>
    </rPh>
    <phoneticPr fontId="10"/>
  </si>
  <si>
    <t>８地域</t>
    <rPh sb="1" eb="3">
      <t>チイキ</t>
    </rPh>
    <phoneticPr fontId="10"/>
  </si>
  <si>
    <t>地域
区分</t>
    <phoneticPr fontId="2"/>
  </si>
  <si>
    <r>
      <rPr>
        <b/>
        <sz val="10"/>
        <color rgb="FFFF0000"/>
        <rFont val="ＭＳ Ｐゴシック"/>
        <family val="3"/>
        <charset val="128"/>
      </rPr>
      <t>垂直面</t>
    </r>
    <r>
      <rPr>
        <sz val="10"/>
        <rFont val="ＭＳ Ｐゴシック"/>
        <family val="3"/>
        <charset val="128"/>
      </rPr>
      <t>日射熱取得率</t>
    </r>
    <rPh sb="0" eb="2">
      <t>スイチョク</t>
    </rPh>
    <rPh sb="2" eb="3">
      <t>メン</t>
    </rPh>
    <rPh sb="3" eb="5">
      <t>ニッシャ</t>
    </rPh>
    <rPh sb="5" eb="6">
      <t>ネツ</t>
    </rPh>
    <rPh sb="6" eb="9">
      <t>シュトクリツ</t>
    </rPh>
    <phoneticPr fontId="2"/>
  </si>
  <si>
    <t>南西</t>
    <rPh sb="0" eb="2">
      <t>ナンセイ</t>
    </rPh>
    <phoneticPr fontId="2"/>
  </si>
  <si>
    <t>北西</t>
    <rPh sb="0" eb="2">
      <t>ホクセイ</t>
    </rPh>
    <phoneticPr fontId="2"/>
  </si>
  <si>
    <t>北東</t>
    <rPh sb="0" eb="2">
      <t>ホクトウ</t>
    </rPh>
    <phoneticPr fontId="2"/>
  </si>
  <si>
    <t>南東</t>
    <rPh sb="0" eb="2">
      <t>ナントウ</t>
    </rPh>
    <phoneticPr fontId="2"/>
  </si>
  <si>
    <t>冷房期（３）</t>
    <rPh sb="0" eb="2">
      <t>レイボウ</t>
    </rPh>
    <rPh sb="2" eb="3">
      <t>キ</t>
    </rPh>
    <phoneticPr fontId="2"/>
  </si>
  <si>
    <t>暖房期（２）</t>
    <rPh sb="0" eb="2">
      <t>ダンボウ</t>
    </rPh>
    <rPh sb="2" eb="3">
      <t>キ</t>
    </rPh>
    <phoneticPr fontId="2"/>
  </si>
  <si>
    <t>デフォルト</t>
    <phoneticPr fontId="2"/>
  </si>
  <si>
    <t>暖房期の平均日射熱取得率</t>
    <rPh sb="0" eb="2">
      <t>ダンボウ</t>
    </rPh>
    <rPh sb="2" eb="3">
      <t>キ</t>
    </rPh>
    <rPh sb="4" eb="6">
      <t>ヘイキン</t>
    </rPh>
    <rPh sb="6" eb="8">
      <t>ニッシャ</t>
    </rPh>
    <rPh sb="8" eb="9">
      <t>ネツ</t>
    </rPh>
    <rPh sb="9" eb="12">
      <t>シュトクリツ</t>
    </rPh>
    <phoneticPr fontId="12"/>
  </si>
  <si>
    <t>冷房期の平均日射熱取得率</t>
    <rPh sb="0" eb="2">
      <t>レイボウ</t>
    </rPh>
    <rPh sb="2" eb="3">
      <t>キ</t>
    </rPh>
    <rPh sb="4" eb="6">
      <t>ヘイキン</t>
    </rPh>
    <rPh sb="6" eb="8">
      <t>ニッシャ</t>
    </rPh>
    <rPh sb="8" eb="9">
      <t>ネツ</t>
    </rPh>
    <rPh sb="9" eb="12">
      <t>シュトクリツ</t>
    </rPh>
    <phoneticPr fontId="12"/>
  </si>
  <si>
    <t>値</t>
    <rPh sb="0" eb="1">
      <t>アタイ</t>
    </rPh>
    <phoneticPr fontId="12"/>
  </si>
  <si>
    <t>上面</t>
  </si>
  <si>
    <t>𝐴′𝑟𝑜𝑜𝑓_xD835_</t>
  </si>
  <si>
    <t>𝐻𝑟𝑜𝑜𝑓</t>
  </si>
  <si>
    <t>𝜈𝐻,𝑡𝑜𝑝</t>
  </si>
  <si>
    <t>𝜈𝐶,𝑡𝑜𝑝</t>
  </si>
  <si>
    <t>𝐻𝑤𝑎𝑙𝑙</t>
  </si>
  <si>
    <t>𝐻𝑑𝑜𝑜𝑟</t>
  </si>
  <si>
    <t>𝑈𝑟𝑜𝑜𝑓　</t>
  </si>
  <si>
    <t xml:space="preserve">𝜂𝐻,𝑟𝑜𝑜𝑓 </t>
  </si>
  <si>
    <t xml:space="preserve">𝜂𝐶,𝑟𝑜𝑜𝑓 </t>
  </si>
  <si>
    <t xml:space="preserve">𝜂𝐻,𝑤𝑎𝑙𝑙 </t>
  </si>
  <si>
    <t xml:space="preserve">𝜂𝐶,𝑤𝑎𝑙𝑙 </t>
  </si>
  <si>
    <t>𝐻𝑏𝑎𝑠𝑒,𝑂𝑆</t>
  </si>
  <si>
    <t>𝐻𝑝𝑟𝑚,𝑂𝑆</t>
  </si>
  <si>
    <t>暖房期の方位係数</t>
    <rPh sb="4" eb="6">
      <t>ホウイ</t>
    </rPh>
    <rPh sb="6" eb="8">
      <t>ケイスウ</t>
    </rPh>
    <phoneticPr fontId="12"/>
  </si>
  <si>
    <t>地域区分</t>
    <rPh sb="0" eb="2">
      <t>チイキ</t>
    </rPh>
    <rPh sb="2" eb="4">
      <t>クブン</t>
    </rPh>
    <phoneticPr fontId="2"/>
  </si>
  <si>
    <t>冷房期の方位係数</t>
    <rPh sb="4" eb="6">
      <t>ホウイ</t>
    </rPh>
    <rPh sb="6" eb="8">
      <t>ケイスウ</t>
    </rPh>
    <phoneticPr fontId="12"/>
  </si>
  <si>
    <t>【参考】　ZEH強化外皮基準　基準値一覧　※省エネ基準に適合しているものとする。</t>
    <rPh sb="1" eb="3">
      <t>サンコウ</t>
    </rPh>
    <rPh sb="18" eb="20">
      <t>イチラン</t>
    </rPh>
    <phoneticPr fontId="2"/>
  </si>
  <si>
    <t>地域の区分</t>
    <rPh sb="0" eb="2">
      <t>チイキ</t>
    </rPh>
    <rPh sb="3" eb="5">
      <t>クブン</t>
    </rPh>
    <phoneticPr fontId="2"/>
  </si>
  <si>
    <t>１、２地域</t>
    <rPh sb="3" eb="5">
      <t>チイキ</t>
    </rPh>
    <phoneticPr fontId="2"/>
  </si>
  <si>
    <t>０．４以下</t>
    <rPh sb="3" eb="5">
      <t>イカ</t>
    </rPh>
    <phoneticPr fontId="2"/>
  </si>
  <si>
    <t>０．５以下</t>
    <rPh sb="3" eb="5">
      <t>イカ</t>
    </rPh>
    <phoneticPr fontId="2"/>
  </si>
  <si>
    <t>４～７地域</t>
    <rPh sb="3" eb="5">
      <t>チイキ</t>
    </rPh>
    <phoneticPr fontId="2"/>
  </si>
  <si>
    <t>０．６以下</t>
    <rPh sb="3" eb="5">
      <t>イカ</t>
    </rPh>
    <phoneticPr fontId="2"/>
  </si>
  <si>
    <t>熱貫
流率</t>
    <rPh sb="0" eb="1">
      <t>ネツ</t>
    </rPh>
    <rPh sb="1" eb="2">
      <t>ヌキ</t>
    </rPh>
    <rPh sb="3" eb="4">
      <t>リュウ</t>
    </rPh>
    <rPh sb="4" eb="5">
      <t>リツ</t>
    </rPh>
    <phoneticPr fontId="2"/>
  </si>
  <si>
    <t>U値MAX↑</t>
    <rPh sb="1" eb="2">
      <t>チ</t>
    </rPh>
    <phoneticPr fontId="2"/>
  </si>
  <si>
    <t>熱貫流率２％緩和利用対象窓</t>
    <rPh sb="0" eb="1">
      <t>ネツ</t>
    </rPh>
    <rPh sb="1" eb="3">
      <t>カンリュウ</t>
    </rPh>
    <rPh sb="3" eb="4">
      <t>リツ</t>
    </rPh>
    <rPh sb="6" eb="8">
      <t>カンワ</t>
    </rPh>
    <rPh sb="8" eb="10">
      <t>リヨウ</t>
    </rPh>
    <rPh sb="10" eb="12">
      <t>タイショウ</t>
    </rPh>
    <rPh sb="12" eb="13">
      <t>マド</t>
    </rPh>
    <phoneticPr fontId="2"/>
  </si>
  <si>
    <t>日射熱取得率４％緩和利用対象窓</t>
    <rPh sb="0" eb="2">
      <t>ニッシャ</t>
    </rPh>
    <rPh sb="2" eb="3">
      <t>ネツ</t>
    </rPh>
    <rPh sb="3" eb="5">
      <t>シュトク</t>
    </rPh>
    <rPh sb="5" eb="6">
      <t>リツ</t>
    </rPh>
    <rPh sb="8" eb="10">
      <t>カンワ</t>
    </rPh>
    <rPh sb="10" eb="12">
      <t>リヨウ</t>
    </rPh>
    <rPh sb="12" eb="14">
      <t>タイショウ</t>
    </rPh>
    <rPh sb="14" eb="15">
      <t>マド</t>
    </rPh>
    <phoneticPr fontId="2"/>
  </si>
  <si>
    <t>窓の面積</t>
    <rPh sb="0" eb="1">
      <t>マド</t>
    </rPh>
    <rPh sb="2" eb="4">
      <t>メンセキ</t>
    </rPh>
    <phoneticPr fontId="2"/>
  </si>
  <si>
    <t>熱貫流率２％緩和利用</t>
    <rPh sb="0" eb="1">
      <t>ネツ</t>
    </rPh>
    <rPh sb="1" eb="3">
      <t>カンリュウ</t>
    </rPh>
    <rPh sb="3" eb="4">
      <t>リツ</t>
    </rPh>
    <rPh sb="6" eb="8">
      <t>カンワ</t>
    </rPh>
    <rPh sb="8" eb="10">
      <t>リヨウ</t>
    </rPh>
    <phoneticPr fontId="2"/>
  </si>
  <si>
    <t>日射熱取得率４％緩和利用</t>
    <rPh sb="0" eb="2">
      <t>ニッシャ</t>
    </rPh>
    <rPh sb="2" eb="3">
      <t>ネツ</t>
    </rPh>
    <rPh sb="3" eb="5">
      <t>シュトク</t>
    </rPh>
    <rPh sb="5" eb="6">
      <t>リツ</t>
    </rPh>
    <rPh sb="8" eb="10">
      <t>カンワ</t>
    </rPh>
    <rPh sb="10" eb="12">
      <t>リヨウ</t>
    </rPh>
    <phoneticPr fontId="2"/>
  </si>
  <si>
    <t>（2％緩和利用対象窓除く）</t>
    <rPh sb="3" eb="5">
      <t>カンワ</t>
    </rPh>
    <rPh sb="5" eb="7">
      <t>リヨウ</t>
    </rPh>
    <rPh sb="7" eb="9">
      <t>タイショウ</t>
    </rPh>
    <rPh sb="9" eb="10">
      <t>マド</t>
    </rPh>
    <rPh sb="10" eb="11">
      <t>ノゾ</t>
    </rPh>
    <phoneticPr fontId="2"/>
  </si>
  <si>
    <r>
      <t>　暖房期の平均日射熱取得率(η</t>
    </r>
    <r>
      <rPr>
        <vertAlign val="subscript"/>
        <sz val="10"/>
        <rFont val="HG丸ｺﾞｼｯｸM-PRO"/>
        <family val="3"/>
        <charset val="128"/>
      </rPr>
      <t>AH</t>
    </r>
    <r>
      <rPr>
        <sz val="10"/>
        <rFont val="HG丸ｺﾞｼｯｸM-PRO"/>
        <family val="3"/>
        <charset val="128"/>
      </rPr>
      <t>)</t>
    </r>
    <rPh sb="1" eb="3">
      <t>ダンボウ</t>
    </rPh>
    <phoneticPr fontId="2"/>
  </si>
  <si>
    <t>緩和利用窓
がある場合
以下に窓の
大きさ入力
（m）</t>
    <rPh sb="0" eb="2">
      <t>カンワ</t>
    </rPh>
    <rPh sb="2" eb="4">
      <t>リヨウ</t>
    </rPh>
    <rPh sb="4" eb="5">
      <t>マド</t>
    </rPh>
    <rPh sb="9" eb="11">
      <t>バアイ</t>
    </rPh>
    <rPh sb="12" eb="14">
      <t>イカ</t>
    </rPh>
    <rPh sb="15" eb="16">
      <t>マド</t>
    </rPh>
    <rPh sb="18" eb="19">
      <t>オオ</t>
    </rPh>
    <rPh sb="21" eb="23">
      <t>ニュウリョク</t>
    </rPh>
    <phoneticPr fontId="2"/>
  </si>
  <si>
    <t>当該住戸の外皮の部位の面積等を用いずに外皮性能を評価する方法</t>
    <phoneticPr fontId="2"/>
  </si>
  <si>
    <t>(3a)冷房期
1-7地域の南</t>
    <rPh sb="4" eb="6">
      <t>レイボウ</t>
    </rPh>
    <rPh sb="6" eb="7">
      <t>キ</t>
    </rPh>
    <rPh sb="11" eb="13">
      <t>チイキ</t>
    </rPh>
    <rPh sb="14" eb="15">
      <t>ミナミ</t>
    </rPh>
    <phoneticPr fontId="2"/>
  </si>
  <si>
    <t>(3b)冷房期
1-7地域の南以外、
8地域の南東・南・南西以外</t>
    <rPh sb="4" eb="6">
      <t>レイボウ</t>
    </rPh>
    <rPh sb="6" eb="7">
      <t>キ</t>
    </rPh>
    <rPh sb="11" eb="13">
      <t>チイキ</t>
    </rPh>
    <rPh sb="14" eb="15">
      <t>ミナミ</t>
    </rPh>
    <rPh sb="15" eb="17">
      <t>イガイ</t>
    </rPh>
    <rPh sb="20" eb="22">
      <t>チイキ</t>
    </rPh>
    <rPh sb="23" eb="25">
      <t>ナントウ</t>
    </rPh>
    <rPh sb="26" eb="27">
      <t>ミナミ</t>
    </rPh>
    <rPh sb="28" eb="30">
      <t>ナンセイ</t>
    </rPh>
    <rPh sb="30" eb="32">
      <t>イガイ</t>
    </rPh>
    <phoneticPr fontId="2"/>
  </si>
  <si>
    <t>(3c)冷房期
8地域の南東・南・南西</t>
    <rPh sb="4" eb="6">
      <t>レイボウ</t>
    </rPh>
    <rPh sb="6" eb="7">
      <t>キ</t>
    </rPh>
    <rPh sb="9" eb="11">
      <t>チイキ</t>
    </rPh>
    <rPh sb="12" eb="14">
      <t>ナントウ</t>
    </rPh>
    <rPh sb="15" eb="16">
      <t>ミナミ</t>
    </rPh>
    <rPh sb="17" eb="19">
      <t>ナンセイ</t>
    </rPh>
    <phoneticPr fontId="2"/>
  </si>
  <si>
    <t>（2a)暖房期
1-7地域の南東・南・南西</t>
    <rPh sb="4" eb="6">
      <t>ダンボウ</t>
    </rPh>
    <rPh sb="6" eb="7">
      <t>キ</t>
    </rPh>
    <rPh sb="11" eb="13">
      <t>チイキ</t>
    </rPh>
    <rPh sb="14" eb="15">
      <t>ミナミ</t>
    </rPh>
    <rPh sb="17" eb="18">
      <t>ミナミ</t>
    </rPh>
    <rPh sb="19" eb="21">
      <t>ナンセイ</t>
    </rPh>
    <phoneticPr fontId="2"/>
  </si>
  <si>
    <t>(2b)暖房期
1-7地域の南東・南・南西以外</t>
    <rPh sb="4" eb="6">
      <t>ダンボウ</t>
    </rPh>
    <rPh sb="6" eb="7">
      <t>キ</t>
    </rPh>
    <rPh sb="21" eb="23">
      <t>イガイ</t>
    </rPh>
    <phoneticPr fontId="2"/>
  </si>
  <si>
    <t>表1(ｂ)冷房期</t>
    <rPh sb="0" eb="1">
      <t>ヒョウ</t>
    </rPh>
    <rPh sb="5" eb="7">
      <t>レイボウ</t>
    </rPh>
    <rPh sb="7" eb="8">
      <t>キ</t>
    </rPh>
    <phoneticPr fontId="2"/>
  </si>
  <si>
    <t>表1(a)暖房期</t>
    <rPh sb="0" eb="1">
      <t>ヒョウ</t>
    </rPh>
    <rPh sb="5" eb="7">
      <t>ダンボウ</t>
    </rPh>
    <rPh sb="7" eb="8">
      <t>キ</t>
    </rPh>
    <phoneticPr fontId="2"/>
  </si>
  <si>
    <t>デフォルト</t>
    <phoneticPr fontId="2"/>
  </si>
  <si>
    <t>■計算で採用した開口部に係る熱物性値</t>
    <rPh sb="1" eb="3">
      <t>ケイサン</t>
    </rPh>
    <rPh sb="4" eb="6">
      <t>サイヨウ</t>
    </rPh>
    <rPh sb="8" eb="11">
      <t>カイコウブ</t>
    </rPh>
    <rPh sb="12" eb="13">
      <t>カカ</t>
    </rPh>
    <rPh sb="14" eb="15">
      <t>ネツ</t>
    </rPh>
    <rPh sb="15" eb="17">
      <t>ブッセイ</t>
    </rPh>
    <rPh sb="17" eb="18">
      <t>チ</t>
    </rPh>
    <phoneticPr fontId="2"/>
  </si>
  <si>
    <t>■計算で採用した外皮（開口部除く）に係る熱物性値</t>
    <rPh sb="1" eb="3">
      <t>ケイサン</t>
    </rPh>
    <rPh sb="4" eb="6">
      <t>サイヨウ</t>
    </rPh>
    <rPh sb="8" eb="10">
      <t>ガイヒ</t>
    </rPh>
    <rPh sb="11" eb="14">
      <t>カイコウブ</t>
    </rPh>
    <rPh sb="14" eb="15">
      <t>ノゾ</t>
    </rPh>
    <rPh sb="18" eb="19">
      <t>カカ</t>
    </rPh>
    <rPh sb="20" eb="21">
      <t>ネツ</t>
    </rPh>
    <rPh sb="21" eb="23">
      <t>ブッセイ</t>
    </rPh>
    <rPh sb="23" eb="24">
      <t>アタイ</t>
    </rPh>
    <phoneticPr fontId="2"/>
  </si>
  <si>
    <t>■計算で採用した土間床等の外周に係る熱物性値</t>
    <rPh sb="1" eb="3">
      <t>ケイサン</t>
    </rPh>
    <rPh sb="4" eb="6">
      <t>サイヨウ</t>
    </rPh>
    <rPh sb="8" eb="10">
      <t>ドマ</t>
    </rPh>
    <rPh sb="10" eb="11">
      <t>ユカ</t>
    </rPh>
    <rPh sb="11" eb="12">
      <t>トウ</t>
    </rPh>
    <rPh sb="13" eb="15">
      <t>ガイシュウ</t>
    </rPh>
    <rPh sb="16" eb="17">
      <t>カカ</t>
    </rPh>
    <rPh sb="18" eb="19">
      <t>ネツ</t>
    </rPh>
    <rPh sb="19" eb="21">
      <t>ブッセイ</t>
    </rPh>
    <rPh sb="21" eb="22">
      <t>アタイ</t>
    </rPh>
    <phoneticPr fontId="2"/>
  </si>
  <si>
    <t>高さ</t>
    <rPh sb="0" eb="1">
      <t>タカ</t>
    </rPh>
    <phoneticPr fontId="2"/>
  </si>
  <si>
    <t>黄色
（必須）</t>
    <rPh sb="0" eb="2">
      <t>キイロ</t>
    </rPh>
    <rPh sb="4" eb="6">
      <t>ヒッス</t>
    </rPh>
    <phoneticPr fontId="2"/>
  </si>
  <si>
    <t>取得日射熱補正係数</t>
    <rPh sb="0" eb="2">
      <t>シュトク</t>
    </rPh>
    <rPh sb="2" eb="4">
      <t>ニッシャ</t>
    </rPh>
    <rPh sb="4" eb="5">
      <t>ネツ</t>
    </rPh>
    <rPh sb="5" eb="7">
      <t>ホセイ</t>
    </rPh>
    <rPh sb="7" eb="9">
      <t>ケイスウ</t>
    </rPh>
    <phoneticPr fontId="2"/>
  </si>
  <si>
    <r>
      <rPr>
        <sz val="10"/>
        <color rgb="FFFF0000"/>
        <rFont val="ＭＳ Ｐゴシック"/>
        <family val="3"/>
        <charset val="128"/>
      </rPr>
      <t>B.</t>
    </r>
    <r>
      <rPr>
        <sz val="10"/>
        <rFont val="ＭＳ Ｐゴシック"/>
        <family val="3"/>
        <charset val="128"/>
      </rPr>
      <t>取得日射熱補正係数</t>
    </r>
    <rPh sb="2" eb="4">
      <t>シュトク</t>
    </rPh>
    <rPh sb="4" eb="6">
      <t>ニッシャ</t>
    </rPh>
    <rPh sb="6" eb="7">
      <t>ネツ</t>
    </rPh>
    <rPh sb="7" eb="9">
      <t>ホセイ</t>
    </rPh>
    <rPh sb="9" eb="11">
      <t>ケイスウ</t>
    </rPh>
    <phoneticPr fontId="2"/>
  </si>
  <si>
    <t>B-1
取得日射熱補正係数</t>
    <rPh sb="8" eb="9">
      <t>ネツ</t>
    </rPh>
    <phoneticPr fontId="2"/>
  </si>
  <si>
    <t>B-4
上面（屋根又は屋根の直下の天井に
設置されている開口部）
取得日射熱補正係数</t>
    <rPh sb="4" eb="5">
      <t>ウエ</t>
    </rPh>
    <rPh sb="5" eb="6">
      <t>メン</t>
    </rPh>
    <rPh sb="7" eb="9">
      <t>ヤネ</t>
    </rPh>
    <rPh sb="9" eb="10">
      <t>マタ</t>
    </rPh>
    <rPh sb="11" eb="13">
      <t>ヤネ</t>
    </rPh>
    <rPh sb="14" eb="16">
      <t>チョッカ</t>
    </rPh>
    <rPh sb="17" eb="19">
      <t>テンジョウ</t>
    </rPh>
    <rPh sb="21" eb="23">
      <t>セッチ</t>
    </rPh>
    <rPh sb="28" eb="31">
      <t>カイコウブ</t>
    </rPh>
    <rPh sb="33" eb="35">
      <t>シュトク</t>
    </rPh>
    <rPh sb="35" eb="37">
      <t>ニッシャ</t>
    </rPh>
    <rPh sb="37" eb="38">
      <t>ネツ</t>
    </rPh>
    <rPh sb="38" eb="40">
      <t>ホセイ</t>
    </rPh>
    <rPh sb="40" eb="42">
      <t>ケイスウ</t>
    </rPh>
    <phoneticPr fontId="2"/>
  </si>
  <si>
    <t>B-2
日除け等の効果（取得日射熱補正係数）
（３）</t>
    <rPh sb="16" eb="17">
      <t>ネツ</t>
    </rPh>
    <phoneticPr fontId="2"/>
  </si>
  <si>
    <t>B-3
日除け等の効果（取得日射熱補正係数）
（２）</t>
    <rPh sb="16" eb="17">
      <t>ネツ</t>
    </rPh>
    <phoneticPr fontId="2"/>
  </si>
  <si>
    <t>規定の条件で計算</t>
    <rPh sb="0" eb="2">
      <t>キテイ</t>
    </rPh>
    <rPh sb="3" eb="5">
      <t>ジョウケン</t>
    </rPh>
    <rPh sb="6" eb="8">
      <t>ケイサン</t>
    </rPh>
    <phoneticPr fontId="2"/>
  </si>
  <si>
    <t>【日除け等の効果】
を窓ごとに計算
※上面と下面は対象外</t>
    <rPh sb="11" eb="12">
      <t>マド</t>
    </rPh>
    <rPh sb="15" eb="17">
      <t>ケイサン</t>
    </rPh>
    <rPh sb="26" eb="29">
      <t>タイショウガイ</t>
    </rPh>
    <phoneticPr fontId="2"/>
  </si>
  <si>
    <t>●屋根・天井の入力（複数仕様ある場合全て入力してください。）</t>
    <rPh sb="1" eb="3">
      <t>ヤネ</t>
    </rPh>
    <rPh sb="4" eb="6">
      <t>テンジョウ</t>
    </rPh>
    <rPh sb="7" eb="9">
      <t>ニュウリョク</t>
    </rPh>
    <rPh sb="10" eb="12">
      <t>フクスウ</t>
    </rPh>
    <rPh sb="12" eb="14">
      <t>シヨウ</t>
    </rPh>
    <rPh sb="16" eb="18">
      <t>バアイ</t>
    </rPh>
    <rPh sb="18" eb="19">
      <t>スベ</t>
    </rPh>
    <rPh sb="20" eb="22">
      <t>ニュウリョク</t>
    </rPh>
    <phoneticPr fontId="2"/>
  </si>
  <si>
    <t>●外壁の入力（複数仕様ある場合全て入力してください。）</t>
    <rPh sb="1" eb="3">
      <t>ガイヘキ</t>
    </rPh>
    <rPh sb="4" eb="6">
      <t>ニュウリョク</t>
    </rPh>
    <phoneticPr fontId="2"/>
  </si>
  <si>
    <t>青色
（詳細）</t>
    <rPh sb="0" eb="1">
      <t>アオ</t>
    </rPh>
    <rPh sb="1" eb="2">
      <t>イロ</t>
    </rPh>
    <rPh sb="4" eb="6">
      <t>ショウサイ</t>
    </rPh>
    <phoneticPr fontId="2"/>
  </si>
  <si>
    <t>更新履歴</t>
    <rPh sb="0" eb="2">
      <t>コウシン</t>
    </rPh>
    <rPh sb="2" eb="4">
      <t>リレキ</t>
    </rPh>
    <phoneticPr fontId="2"/>
  </si>
  <si>
    <t>外皮性能基準値</t>
    <rPh sb="0" eb="2">
      <t>ガイヒ</t>
    </rPh>
    <rPh sb="2" eb="4">
      <t>セイノウ</t>
    </rPh>
    <rPh sb="4" eb="7">
      <t>キジュンチ</t>
    </rPh>
    <phoneticPr fontId="2"/>
  </si>
  <si>
    <t>計算結果</t>
    <rPh sb="0" eb="2">
      <t>ケイサン</t>
    </rPh>
    <rPh sb="2" eb="4">
      <t>ケッカ</t>
    </rPh>
    <phoneticPr fontId="12"/>
  </si>
  <si>
    <t>ＵA</t>
    <phoneticPr fontId="2"/>
  </si>
  <si>
    <t>ηA</t>
    <phoneticPr fontId="2"/>
  </si>
  <si>
    <t>ＵA</t>
    <phoneticPr fontId="2"/>
  </si>
  <si>
    <t>UA</t>
    <phoneticPr fontId="12"/>
  </si>
  <si>
    <t>標準住戸</t>
    <rPh sb="0" eb="2">
      <t>ヒョウジュン</t>
    </rPh>
    <rPh sb="2" eb="4">
      <t>ジュウコ</t>
    </rPh>
    <phoneticPr fontId="12"/>
  </si>
  <si>
    <t>-</t>
    <phoneticPr fontId="2"/>
  </si>
  <si>
    <t>-</t>
    <phoneticPr fontId="2"/>
  </si>
  <si>
    <t>ηA,C</t>
  </si>
  <si>
    <t>𝐴'𝑒𝑛𝑣_xD835_</t>
    <phoneticPr fontId="12"/>
  </si>
  <si>
    <t>-</t>
    <phoneticPr fontId="2"/>
  </si>
  <si>
    <t>ηA,H</t>
  </si>
  <si>
    <t>𝐴'𝐴_xD835_</t>
    <phoneticPr fontId="12"/>
  </si>
  <si>
    <t>南西</t>
    <phoneticPr fontId="12"/>
  </si>
  <si>
    <t>北西</t>
    <phoneticPr fontId="12"/>
  </si>
  <si>
    <t>北東</t>
    <phoneticPr fontId="12"/>
  </si>
  <si>
    <t>南東</t>
    <phoneticPr fontId="12"/>
  </si>
  <si>
    <t>南西</t>
    <phoneticPr fontId="12"/>
  </si>
  <si>
    <t>-</t>
    <phoneticPr fontId="2"/>
  </si>
  <si>
    <t>㎡</t>
    <phoneticPr fontId="2"/>
  </si>
  <si>
    <t>床断熱</t>
    <rPh sb="0" eb="1">
      <t>ユカ</t>
    </rPh>
    <rPh sb="1" eb="3">
      <t>ダンネツ</t>
    </rPh>
    <phoneticPr fontId="2"/>
  </si>
  <si>
    <t>基礎断熱</t>
    <rPh sb="0" eb="2">
      <t>キソ</t>
    </rPh>
    <rPh sb="2" eb="4">
      <t>ダンネツ</t>
    </rPh>
    <phoneticPr fontId="2"/>
  </si>
  <si>
    <t>ηA,C関連↓</t>
    <rPh sb="4" eb="6">
      <t>カンレン</t>
    </rPh>
    <phoneticPr fontId="12"/>
  </si>
  <si>
    <t>ηA,H関連↓</t>
    <rPh sb="4" eb="6">
      <t>カンレン</t>
    </rPh>
    <phoneticPr fontId="12"/>
  </si>
  <si>
    <t>-</t>
    <phoneticPr fontId="2"/>
  </si>
  <si>
    <t>𝑈𝑤𝑎𝑙𝑙</t>
  </si>
  <si>
    <t>　計算結果</t>
    <rPh sb="1" eb="3">
      <t>ケイサン</t>
    </rPh>
    <rPh sb="3" eb="5">
      <t>ケッカ</t>
    </rPh>
    <phoneticPr fontId="2"/>
  </si>
  <si>
    <t>(床断熱)</t>
    <phoneticPr fontId="2"/>
  </si>
  <si>
    <t>(基礎断熱)</t>
    <phoneticPr fontId="2"/>
  </si>
  <si>
    <t>判定値</t>
    <rPh sb="0" eb="2">
      <t>ハンテイ</t>
    </rPh>
    <rPh sb="2" eb="3">
      <t>アタイ</t>
    </rPh>
    <phoneticPr fontId="2"/>
  </si>
  <si>
    <t>𝑈𝑑𝑜𝑜𝑟</t>
  </si>
  <si>
    <t>𝐻𝑏𝑎𝑠𝑒,𝐼𝑆</t>
    <phoneticPr fontId="12"/>
  </si>
  <si>
    <t>等級４</t>
    <phoneticPr fontId="2"/>
  </si>
  <si>
    <r>
      <t>　冷房期の平均日射熱取得率(η</t>
    </r>
    <r>
      <rPr>
        <vertAlign val="subscript"/>
        <sz val="10"/>
        <rFont val="HG丸ｺﾞｼｯｸM-PRO"/>
        <family val="3"/>
        <charset val="128"/>
      </rPr>
      <t>AC</t>
    </r>
    <r>
      <rPr>
        <sz val="10"/>
        <rFont val="HG丸ｺﾞｼｯｸM-PRO"/>
        <family val="3"/>
        <charset val="128"/>
      </rPr>
      <t>)</t>
    </r>
    <phoneticPr fontId="2"/>
  </si>
  <si>
    <t>等級３</t>
    <phoneticPr fontId="2"/>
  </si>
  <si>
    <t>𝐻𝑝𝑟𝑚,𝐼𝑆</t>
    <phoneticPr fontId="12"/>
  </si>
  <si>
    <t>-</t>
    <phoneticPr fontId="2"/>
  </si>
  <si>
    <t>等級２</t>
    <phoneticPr fontId="2"/>
  </si>
  <si>
    <r>
      <t>外皮平均熱貫流率(U</t>
    </r>
    <r>
      <rPr>
        <vertAlign val="subscript"/>
        <sz val="10"/>
        <rFont val="HG丸ｺﾞｼｯｸM-PRO"/>
        <family val="3"/>
        <charset val="128"/>
      </rPr>
      <t>A</t>
    </r>
    <r>
      <rPr>
        <sz val="10"/>
        <rFont val="HG丸ｺﾞｼｯｸM-PRO"/>
        <family val="3"/>
        <charset val="128"/>
      </rPr>
      <t>)</t>
    </r>
    <phoneticPr fontId="2"/>
  </si>
  <si>
    <t>・</t>
    <phoneticPr fontId="2"/>
  </si>
  <si>
    <t>日射熱取得率</t>
    <rPh sb="0" eb="2">
      <t>ニッシャ</t>
    </rPh>
    <rPh sb="2" eb="3">
      <t>ネツ</t>
    </rPh>
    <rPh sb="3" eb="6">
      <t>シュトクリツ</t>
    </rPh>
    <phoneticPr fontId="2"/>
  </si>
  <si>
    <r>
      <rPr>
        <b/>
        <sz val="10"/>
        <color rgb="FFFF0000"/>
        <rFont val="ＭＳ Ｐゴシック"/>
        <family val="3"/>
        <charset val="128"/>
      </rPr>
      <t>B.</t>
    </r>
    <r>
      <rPr>
        <sz val="10"/>
        <rFont val="ＭＳ Ｐゴシック"/>
        <family val="3"/>
        <charset val="128"/>
      </rPr>
      <t>日射熱取得率</t>
    </r>
    <rPh sb="2" eb="4">
      <t>ニッシャ</t>
    </rPh>
    <rPh sb="4" eb="5">
      <t>ネツ</t>
    </rPh>
    <rPh sb="5" eb="8">
      <t>シュトクリツ</t>
    </rPh>
    <phoneticPr fontId="2"/>
  </si>
  <si>
    <r>
      <rPr>
        <sz val="10"/>
        <color rgb="FFFF0000"/>
        <rFont val="ＭＳ Ｐゴシック"/>
        <family val="3"/>
        <charset val="128"/>
      </rPr>
      <t>A</t>
    </r>
    <r>
      <rPr>
        <sz val="10"/>
        <rFont val="ＭＳ Ｐゴシック"/>
        <family val="3"/>
        <charset val="128"/>
      </rPr>
      <t>.取得日射熱補正係数（１）</t>
    </r>
    <rPh sb="2" eb="4">
      <t>シュトク</t>
    </rPh>
    <rPh sb="4" eb="6">
      <t>ニッシャ</t>
    </rPh>
    <rPh sb="6" eb="7">
      <t>ネツ</t>
    </rPh>
    <rPh sb="7" eb="9">
      <t>ホセイ</t>
    </rPh>
    <rPh sb="9" eb="11">
      <t>ケイスウ</t>
    </rPh>
    <phoneticPr fontId="2"/>
  </si>
  <si>
    <r>
      <rPr>
        <b/>
        <sz val="10"/>
        <color rgb="FFFF0000"/>
        <rFont val="ＭＳ Ｐゴシック"/>
        <family val="3"/>
        <charset val="128"/>
      </rPr>
      <t>A.</t>
    </r>
    <r>
      <rPr>
        <sz val="10"/>
        <rFont val="ＭＳ Ｐゴシック"/>
        <family val="3"/>
        <charset val="128"/>
      </rPr>
      <t>日射熱取得率</t>
    </r>
    <rPh sb="2" eb="4">
      <t>ニッシャ</t>
    </rPh>
    <rPh sb="4" eb="5">
      <t>ネツ</t>
    </rPh>
    <rPh sb="5" eb="8">
      <t>シュトクリツ</t>
    </rPh>
    <phoneticPr fontId="2"/>
  </si>
  <si>
    <r>
      <t>冷房期の取得日射量補正係数【</t>
    </r>
    <r>
      <rPr>
        <b/>
        <sz val="9"/>
        <rFont val="ＭＳ Ｐゴシック"/>
        <family val="3"/>
        <charset val="128"/>
      </rPr>
      <t>fC】</t>
    </r>
    <r>
      <rPr>
        <sz val="9"/>
        <rFont val="ＭＳ Ｐゴシック"/>
        <family val="3"/>
        <charset val="128"/>
      </rPr>
      <t>　
＜条件＞ガラス区分：1、開口部上部に日除けが設置されていない</t>
    </r>
    <rPh sb="0" eb="2">
      <t>レイボウ</t>
    </rPh>
    <rPh sb="2" eb="3">
      <t>キ</t>
    </rPh>
    <rPh sb="4" eb="6">
      <t>シュトク</t>
    </rPh>
    <rPh sb="6" eb="8">
      <t>ニッシャ</t>
    </rPh>
    <rPh sb="8" eb="9">
      <t>リョウ</t>
    </rPh>
    <rPh sb="9" eb="11">
      <t>ホセイ</t>
    </rPh>
    <rPh sb="11" eb="13">
      <t>ケイスウ</t>
    </rPh>
    <rPh sb="20" eb="22">
      <t>ジョウケン</t>
    </rPh>
    <rPh sb="26" eb="28">
      <t>クブン</t>
    </rPh>
    <rPh sb="31" eb="34">
      <t>カイコウブ</t>
    </rPh>
    <rPh sb="34" eb="36">
      <t>ジョウブ</t>
    </rPh>
    <rPh sb="37" eb="39">
      <t>ヒヨ</t>
    </rPh>
    <rPh sb="41" eb="43">
      <t>セッチ</t>
    </rPh>
    <phoneticPr fontId="10"/>
  </si>
  <si>
    <r>
      <t>暖房期の取得日射量補正係数</t>
    </r>
    <r>
      <rPr>
        <b/>
        <sz val="9"/>
        <rFont val="ＭＳ Ｐゴシック"/>
        <family val="3"/>
        <charset val="128"/>
      </rPr>
      <t>【fH 】</t>
    </r>
    <r>
      <rPr>
        <sz val="9"/>
        <rFont val="ＭＳ Ｐゴシック"/>
        <family val="3"/>
        <charset val="128"/>
      </rPr>
      <t xml:space="preserve">
＜条件＞ガラス区分：7、l1＝0、l2=1/0.3
（y1=0,y2=1,z=0.3）</t>
    </r>
    <rPh sb="0" eb="2">
      <t>ダンボウ</t>
    </rPh>
    <rPh sb="2" eb="3">
      <t>キ</t>
    </rPh>
    <rPh sb="4" eb="6">
      <t>シュトク</t>
    </rPh>
    <rPh sb="6" eb="8">
      <t>ニッシャ</t>
    </rPh>
    <rPh sb="8" eb="9">
      <t>リョウ</t>
    </rPh>
    <rPh sb="9" eb="11">
      <t>ホセイ</t>
    </rPh>
    <rPh sb="11" eb="13">
      <t>ケイスウ</t>
    </rPh>
    <rPh sb="20" eb="22">
      <t>ジョウケン</t>
    </rPh>
    <rPh sb="26" eb="28">
      <t>クブン</t>
    </rPh>
    <phoneticPr fontId="10"/>
  </si>
  <si>
    <t>A.日射熱取得率【定められた条件】</t>
    <rPh sb="2" eb="4">
      <t>ニッシャ</t>
    </rPh>
    <rPh sb="4" eb="5">
      <t>ネツ</t>
    </rPh>
    <rPh sb="5" eb="8">
      <t>シュトクリツ</t>
    </rPh>
    <rPh sb="9" eb="10">
      <t>サダ</t>
    </rPh>
    <rPh sb="14" eb="16">
      <t>ジョウケン</t>
    </rPh>
    <phoneticPr fontId="2"/>
  </si>
  <si>
    <t>B.日射熱取得率</t>
    <phoneticPr fontId="2"/>
  </si>
  <si>
    <r>
      <t>　外皮平均熱貫流率(U</t>
    </r>
    <r>
      <rPr>
        <vertAlign val="subscript"/>
        <sz val="10"/>
        <rFont val="HG丸ｺﾞｼｯｸM-PRO"/>
        <family val="3"/>
        <charset val="128"/>
      </rPr>
      <t>A</t>
    </r>
    <r>
      <rPr>
        <sz val="10"/>
        <rFont val="HG丸ｺﾞｼｯｸM-PRO"/>
        <family val="3"/>
        <charset val="128"/>
      </rPr>
      <t>)</t>
    </r>
    <rPh sb="1" eb="3">
      <t>ガイヒ</t>
    </rPh>
    <rPh sb="3" eb="5">
      <t>ヘイキン</t>
    </rPh>
    <rPh sb="5" eb="6">
      <t>ネツ</t>
    </rPh>
    <rPh sb="6" eb="8">
      <t>カンリュウ</t>
    </rPh>
    <rPh sb="8" eb="9">
      <t>リツ</t>
    </rPh>
    <phoneticPr fontId="2"/>
  </si>
  <si>
    <t>に基づく計算シート（建研公開プログラムに基づく）</t>
    <rPh sb="1" eb="2">
      <t>モト</t>
    </rPh>
    <rPh sb="4" eb="6">
      <t>ケイサン</t>
    </rPh>
    <rPh sb="12" eb="14">
      <t>コウカイ</t>
    </rPh>
    <phoneticPr fontId="2"/>
  </si>
  <si>
    <t>MAX</t>
    <phoneticPr fontId="2"/>
  </si>
  <si>
    <t>MIN</t>
    <phoneticPr fontId="2"/>
  </si>
  <si>
    <t>外皮平均熱貫流率</t>
    <rPh sb="0" eb="2">
      <t>ガイヒ</t>
    </rPh>
    <rPh sb="2" eb="4">
      <t>ヘイキン</t>
    </rPh>
    <rPh sb="4" eb="5">
      <t>ネツ</t>
    </rPh>
    <rPh sb="5" eb="7">
      <t>カンリュウ</t>
    </rPh>
    <rPh sb="7" eb="8">
      <t>リツ</t>
    </rPh>
    <phoneticPr fontId="12"/>
  </si>
  <si>
    <t>シート１(2)　開口部（ドア）に係る情報の入力</t>
    <rPh sb="8" eb="11">
      <t>カイコウブ</t>
    </rPh>
    <rPh sb="16" eb="17">
      <t>カカ</t>
    </rPh>
    <rPh sb="18" eb="20">
      <t>ジョウホウ</t>
    </rPh>
    <rPh sb="21" eb="23">
      <t>ニュウリョク</t>
    </rPh>
    <phoneticPr fontId="2"/>
  </si>
  <si>
    <r>
      <t>●窓の入力（同一種類の窓については、まとめて入力して構いません。ただし、【日除け等の効果】を窓ごとに計算する場合</t>
    </r>
    <r>
      <rPr>
        <u/>
        <sz val="11"/>
        <rFont val="HG丸ｺﾞｼｯｸM-PRO"/>
        <family val="3"/>
        <charset val="128"/>
      </rPr>
      <t>（デフォルトを除く）、または緩和を利用する場合</t>
    </r>
    <r>
      <rPr>
        <sz val="11"/>
        <rFont val="HG丸ｺﾞｼｯｸM-PRO"/>
        <family val="3"/>
        <charset val="128"/>
      </rPr>
      <t>には、その全ての窓について入力してください。）</t>
    </r>
    <rPh sb="1" eb="2">
      <t>マド</t>
    </rPh>
    <rPh sb="3" eb="5">
      <t>ニュウリョク</t>
    </rPh>
    <phoneticPr fontId="2"/>
  </si>
  <si>
    <r>
      <t xml:space="preserve">     その他の居室 </t>
    </r>
    <r>
      <rPr>
        <sz val="6"/>
        <rFont val="HG丸ｺﾞｼｯｸM-PRO"/>
        <family val="3"/>
        <charset val="128"/>
      </rPr>
      <t>※※</t>
    </r>
    <rPh sb="7" eb="8">
      <t>タ</t>
    </rPh>
    <rPh sb="9" eb="11">
      <t>キョシツ</t>
    </rPh>
    <phoneticPr fontId="2"/>
  </si>
  <si>
    <t>※：玄関、勝手口その他これらに類する部分（断熱措置の講じられた浴室下部含む。）以外に土間床部分が存する場合、
　　「床断熱と基礎断熱の併用」を選択してください。</t>
    <rPh sb="2" eb="4">
      <t>ゲンカン</t>
    </rPh>
    <rPh sb="5" eb="8">
      <t>カッテグチ</t>
    </rPh>
    <rPh sb="10" eb="11">
      <t>タ</t>
    </rPh>
    <rPh sb="15" eb="16">
      <t>ルイ</t>
    </rPh>
    <rPh sb="18" eb="20">
      <t>ブブン</t>
    </rPh>
    <rPh sb="21" eb="23">
      <t>ダンネツ</t>
    </rPh>
    <rPh sb="23" eb="25">
      <t>ソチ</t>
    </rPh>
    <rPh sb="26" eb="27">
      <t>コウ</t>
    </rPh>
    <rPh sb="31" eb="33">
      <t>ヨクシツ</t>
    </rPh>
    <rPh sb="33" eb="35">
      <t>カブ</t>
    </rPh>
    <rPh sb="35" eb="36">
      <t>フク</t>
    </rPh>
    <rPh sb="39" eb="41">
      <t>イガイ</t>
    </rPh>
    <rPh sb="42" eb="44">
      <t>ドマ</t>
    </rPh>
    <rPh sb="44" eb="45">
      <t>ユカ</t>
    </rPh>
    <rPh sb="45" eb="47">
      <t>ブブン</t>
    </rPh>
    <rPh sb="48" eb="49">
      <t>ゾン</t>
    </rPh>
    <rPh sb="51" eb="53">
      <t>バアイ</t>
    </rPh>
    <rPh sb="58" eb="59">
      <t>ユカ</t>
    </rPh>
    <rPh sb="59" eb="61">
      <t>ダンネツ</t>
    </rPh>
    <rPh sb="62" eb="64">
      <t>キソ</t>
    </rPh>
    <rPh sb="64" eb="66">
      <t>ダンネツ</t>
    </rPh>
    <rPh sb="67" eb="69">
      <t>ヘイヨウ</t>
    </rPh>
    <rPh sb="71" eb="73">
      <t>センタク</t>
    </rPh>
    <phoneticPr fontId="2"/>
  </si>
  <si>
    <t>この計算方法は、平成29年3月15日付技術的助言（国住建環第215号・国住指第4190号）に基づき、基準省令第1条第1項第2号及び第10条第2号に規定する「国土交通大臣がエネルギー消費性能を適切に評価できる方法と認める方法」として位置付けられた計算法で、（国研）建築研究所が示す外皮性能の計算方法を遵守しています。</t>
    <phoneticPr fontId="2"/>
  </si>
  <si>
    <t>橙色
（任意）</t>
    <rPh sb="0" eb="2">
      <t>ダイダイイロ</t>
    </rPh>
    <rPh sb="4" eb="6">
      <t>ニンイ</t>
    </rPh>
    <phoneticPr fontId="2"/>
  </si>
  <si>
    <t>各シートの</t>
  </si>
  <si>
    <t>各シートに入力する寸法は、メートル単位で入力して下さい。</t>
    <phoneticPr fontId="2"/>
  </si>
  <si>
    <t>注１：</t>
    <phoneticPr fontId="2"/>
  </si>
  <si>
    <t>注３：</t>
    <phoneticPr fontId="2"/>
  </si>
  <si>
    <t>注２：</t>
    <phoneticPr fontId="2"/>
  </si>
  <si>
    <t>部分に入力するか、あるいはドロップボックスから選択下さい。</t>
    <phoneticPr fontId="2"/>
  </si>
  <si>
    <t>※※：主たる居室・その他の居室の面積入力は任意となります。（仮想床が発生する場合は、仮想床面積を含まない数値を
　　　入力してください。）</t>
    <rPh sb="3" eb="4">
      <t>シュ</t>
    </rPh>
    <rPh sb="6" eb="8">
      <t>キョシツ</t>
    </rPh>
    <rPh sb="11" eb="12">
      <t>タ</t>
    </rPh>
    <rPh sb="13" eb="15">
      <t>キョシツ</t>
    </rPh>
    <rPh sb="16" eb="18">
      <t>メンセキ</t>
    </rPh>
    <rPh sb="18" eb="20">
      <t>ニュウリョク</t>
    </rPh>
    <rPh sb="21" eb="23">
      <t>ニンイ</t>
    </rPh>
    <rPh sb="30" eb="32">
      <t>カソウ</t>
    </rPh>
    <rPh sb="32" eb="33">
      <t>ユカ</t>
    </rPh>
    <rPh sb="34" eb="36">
      <t>ハッセイ</t>
    </rPh>
    <rPh sb="38" eb="40">
      <t>バアイ</t>
    </rPh>
    <rPh sb="42" eb="44">
      <t>カソウ</t>
    </rPh>
    <rPh sb="44" eb="47">
      <t>ユカメンセキ</t>
    </rPh>
    <rPh sb="48" eb="49">
      <t>フク</t>
    </rPh>
    <rPh sb="52" eb="54">
      <t>スウチ</t>
    </rPh>
    <rPh sb="59" eb="61">
      <t>ニュウリョク</t>
    </rPh>
    <phoneticPr fontId="2"/>
  </si>
  <si>
    <r>
      <t xml:space="preserve">　主たる居室 </t>
    </r>
    <r>
      <rPr>
        <sz val="6"/>
        <rFont val="HG丸ｺﾞｼｯｸM-PRO"/>
        <family val="3"/>
        <charset val="128"/>
      </rPr>
      <t>※※</t>
    </r>
    <rPh sb="1" eb="2">
      <t>シュ</t>
    </rPh>
    <rPh sb="4" eb="6">
      <t>キョシツ</t>
    </rPh>
    <phoneticPr fontId="2"/>
  </si>
  <si>
    <t>非居室</t>
    <rPh sb="0" eb="1">
      <t>ヒ</t>
    </rPh>
    <rPh sb="1" eb="3">
      <t>キョシツ</t>
    </rPh>
    <phoneticPr fontId="2"/>
  </si>
  <si>
    <t>●ドアの入力（※大部分がガラスで構成されるドアは上記「窓の入力」に記入してください。）</t>
    <rPh sb="4" eb="6">
      <t>ニュウリョク</t>
    </rPh>
    <phoneticPr fontId="2"/>
  </si>
  <si>
    <r>
      <t>冷房期</t>
    </r>
    <r>
      <rPr>
        <sz val="10"/>
        <color rgb="FFFF0000"/>
        <rFont val="HG丸ｺﾞｼｯｸM-PRO"/>
        <family val="3"/>
        <charset val="128"/>
      </rPr>
      <t/>
    </r>
    <rPh sb="0" eb="2">
      <t>レイボウ</t>
    </rPh>
    <rPh sb="2" eb="3">
      <t>キ</t>
    </rPh>
    <phoneticPr fontId="2"/>
  </si>
  <si>
    <t>𝐴′𝑤𝑎𝑙𝑙,0_xDC4A_</t>
    <phoneticPr fontId="12"/>
  </si>
  <si>
    <t>𝐴′𝑤𝑎𝑙𝑙,90</t>
    <phoneticPr fontId="2"/>
  </si>
  <si>
    <t>𝐴′𝑤𝑎𝑙𝑙,180</t>
    <phoneticPr fontId="2"/>
  </si>
  <si>
    <t>𝐴′𝑤𝑎𝑙𝑙,270</t>
    <phoneticPr fontId="2"/>
  </si>
  <si>
    <t>𝐴′𝑑𝑜𝑜𝑟,0</t>
    <phoneticPr fontId="2"/>
  </si>
  <si>
    <t>𝐴′𝑑𝑜𝑜𝑟,90</t>
    <phoneticPr fontId="2"/>
  </si>
  <si>
    <t>𝐴′𝑑𝑜𝑜𝑟,180</t>
    <phoneticPr fontId="2"/>
  </si>
  <si>
    <t>𝐴′𝑑𝑜𝑜𝑟,270</t>
    <phoneticPr fontId="2"/>
  </si>
  <si>
    <t>𝐴′window,0</t>
    <phoneticPr fontId="2"/>
  </si>
  <si>
    <t>𝐴′window,90</t>
    <phoneticPr fontId="2"/>
  </si>
  <si>
    <t>𝐴′window,180</t>
    <phoneticPr fontId="2"/>
  </si>
  <si>
    <t>𝐴′window,270</t>
    <phoneticPr fontId="2"/>
  </si>
  <si>
    <t>𝐴'floor,other</t>
    <phoneticPr fontId="12"/>
  </si>
  <si>
    <t>𝐴'floor,bath</t>
    <phoneticPr fontId="12"/>
  </si>
  <si>
    <t>𝐴′𝑏𝑎𝑠𝑒,etrc,os,0</t>
    <phoneticPr fontId="2"/>
  </si>
  <si>
    <t>𝐴′𝑏𝑎𝑠𝑒,etrc,os,90</t>
    <phoneticPr fontId="2"/>
  </si>
  <si>
    <t>𝐴′𝑏𝑎𝑠𝑒,etrc,os,180</t>
    <phoneticPr fontId="2"/>
  </si>
  <si>
    <t>𝐴′𝑏𝑎𝑠𝑒,etrc,os,270</t>
    <phoneticPr fontId="2"/>
  </si>
  <si>
    <t>𝐴'　𝑏𝑎𝑠𝑒,etrc,𝐼𝑆</t>
    <phoneticPr fontId="2"/>
  </si>
  <si>
    <t>A'base,bath,os,0</t>
    <phoneticPr fontId="2"/>
  </si>
  <si>
    <t>A'base,bath,os,90</t>
    <phoneticPr fontId="2"/>
  </si>
  <si>
    <t>A'base,bath,os,180</t>
    <phoneticPr fontId="2"/>
  </si>
  <si>
    <t>A'base,bath,os,270</t>
    <phoneticPr fontId="2"/>
  </si>
  <si>
    <t>A'base,bath,is</t>
    <phoneticPr fontId="2"/>
  </si>
  <si>
    <t>A'base,other,os,0</t>
    <phoneticPr fontId="2"/>
  </si>
  <si>
    <t>A'base,other,os,90</t>
    <phoneticPr fontId="2"/>
  </si>
  <si>
    <t>A'base,other,os,180</t>
    <phoneticPr fontId="2"/>
  </si>
  <si>
    <t>A'base,other,os,270</t>
    <phoneticPr fontId="2"/>
  </si>
  <si>
    <t>A'base,other,is</t>
    <phoneticPr fontId="2"/>
  </si>
  <si>
    <t>𝐿'𝑝𝑟𝑚,etrc,os,0</t>
    <phoneticPr fontId="12"/>
  </si>
  <si>
    <t>𝐿'𝑝𝑟𝑚,etrc,os,90</t>
    <phoneticPr fontId="12"/>
  </si>
  <si>
    <t>𝐿'𝑝𝑟𝑚,etrc,os,180</t>
    <phoneticPr fontId="12"/>
  </si>
  <si>
    <t>𝐿'𝑝𝑟𝑚,etrc,os,270</t>
    <phoneticPr fontId="12"/>
  </si>
  <si>
    <t>𝐿'𝑝𝑟𝑚,etrc,𝐼𝑆</t>
    <phoneticPr fontId="2"/>
  </si>
  <si>
    <t>𝐿'𝑝𝑟𝑚,bath,os,0</t>
    <phoneticPr fontId="2"/>
  </si>
  <si>
    <t>𝐿'𝑝𝑟𝑚,bath,os,90</t>
    <phoneticPr fontId="2"/>
  </si>
  <si>
    <t>𝐿'𝑝𝑟𝑚,bath,os,180</t>
    <phoneticPr fontId="2"/>
  </si>
  <si>
    <t>𝐿'𝑝𝑟𝑚,bath,os,270</t>
    <phoneticPr fontId="2"/>
  </si>
  <si>
    <t>𝐿'𝑝𝑟𝑚,bath,is</t>
    <phoneticPr fontId="2"/>
  </si>
  <si>
    <t>𝐿'𝑝𝑟𝑚,other,os,0</t>
    <phoneticPr fontId="2"/>
  </si>
  <si>
    <t>𝐿'𝑝𝑟𝑚,other,os,90</t>
    <phoneticPr fontId="2"/>
  </si>
  <si>
    <t>𝐿'𝑝𝑟𝑚,other,os,180</t>
    <phoneticPr fontId="2"/>
  </si>
  <si>
    <t>𝐿'𝑝𝑟𝑚,other,os,270</t>
    <phoneticPr fontId="2"/>
  </si>
  <si>
    <t>𝐿'𝑝𝑟𝑚,other,is</t>
    <phoneticPr fontId="2"/>
  </si>
  <si>
    <t>𝜈𝐶,0</t>
    <phoneticPr fontId="2"/>
  </si>
  <si>
    <t>𝜈𝐶,90</t>
    <phoneticPr fontId="2"/>
  </si>
  <si>
    <t>𝜈𝐶,180</t>
    <phoneticPr fontId="2"/>
  </si>
  <si>
    <t>𝜈𝐶,270</t>
    <phoneticPr fontId="2"/>
  </si>
  <si>
    <t>𝜈𝐻,0</t>
    <phoneticPr fontId="2"/>
  </si>
  <si>
    <t>𝜈𝐻,90</t>
    <phoneticPr fontId="2"/>
  </si>
  <si>
    <t>𝜈𝐻,180</t>
    <phoneticPr fontId="2"/>
  </si>
  <si>
    <t>𝜈𝐻,270</t>
    <phoneticPr fontId="12"/>
  </si>
  <si>
    <t>床（浴室を除く）</t>
    <rPh sb="0" eb="1">
      <t>ユカ</t>
    </rPh>
    <rPh sb="2" eb="4">
      <t>ヨクシツ</t>
    </rPh>
    <rPh sb="5" eb="6">
      <t>ノゾ</t>
    </rPh>
    <phoneticPr fontId="2"/>
  </si>
  <si>
    <t>𝑈window　</t>
    <phoneticPr fontId="2"/>
  </si>
  <si>
    <t>𝑈𝑏𝑎𝑠𝑒,bath</t>
    <phoneticPr fontId="2"/>
  </si>
  <si>
    <t>𝑈𝑏𝑎𝑠𝑒,other</t>
    <phoneticPr fontId="2"/>
  </si>
  <si>
    <t>𝜂𝐶,𝑑𝑜𝑜𝑟</t>
    <phoneticPr fontId="2"/>
  </si>
  <si>
    <t>𝜂𝐶,window,0</t>
    <phoneticPr fontId="2"/>
  </si>
  <si>
    <t>𝜂𝐶,window,90</t>
    <phoneticPr fontId="2"/>
  </si>
  <si>
    <t>𝜂𝐶,window,180</t>
    <phoneticPr fontId="2"/>
  </si>
  <si>
    <t>𝜂𝐶,window,270</t>
    <phoneticPr fontId="2"/>
  </si>
  <si>
    <t>𝜂𝐶,𝑏𝑎𝑠𝑒,etrc</t>
    <phoneticPr fontId="2"/>
  </si>
  <si>
    <t>𝜂𝐶,𝑏𝑎𝑠𝑒,bath</t>
    <phoneticPr fontId="2"/>
  </si>
  <si>
    <t>𝜂𝐶,𝑏𝑎𝑠𝑒,other</t>
    <phoneticPr fontId="2"/>
  </si>
  <si>
    <t>𝜂𝐻,𝑑𝑜𝑜𝑟</t>
    <phoneticPr fontId="2"/>
  </si>
  <si>
    <t>𝜂𝐻,window,0</t>
    <phoneticPr fontId="2"/>
  </si>
  <si>
    <t xml:space="preserve">𝜂𝐻,window,90 </t>
    <phoneticPr fontId="2"/>
  </si>
  <si>
    <t>𝜂𝐻,window,180</t>
    <phoneticPr fontId="2"/>
  </si>
  <si>
    <t>𝜂𝐻,window,270_xDC38_</t>
    <phoneticPr fontId="2"/>
  </si>
  <si>
    <t>𝜂𝐻,𝑏𝑎𝑠𝑒,etrc</t>
    <phoneticPr fontId="2"/>
  </si>
  <si>
    <t>𝜂𝐻,𝑏𝑎𝑠𝑒,bath</t>
    <phoneticPr fontId="2"/>
  </si>
  <si>
    <t>𝜂𝐻,𝑏𝑎𝑠𝑒,other</t>
    <phoneticPr fontId="2"/>
  </si>
  <si>
    <t>𝜈𝐶,0</t>
    <phoneticPr fontId="2"/>
  </si>
  <si>
    <t>𝜈𝐶,90</t>
    <phoneticPr fontId="2"/>
  </si>
  <si>
    <t>𝜈𝐶,180</t>
    <phoneticPr fontId="2"/>
  </si>
  <si>
    <t>𝜈𝐶,270</t>
    <phoneticPr fontId="2"/>
  </si>
  <si>
    <t>𝜈𝐻,0</t>
    <phoneticPr fontId="2"/>
  </si>
  <si>
    <t>𝜈𝐻,90</t>
    <phoneticPr fontId="2"/>
  </si>
  <si>
    <t>𝜈𝐻,180</t>
    <phoneticPr fontId="2"/>
  </si>
  <si>
    <t>線熱ψ
貫流率</t>
    <rPh sb="0" eb="1">
      <t>セン</t>
    </rPh>
    <rPh sb="1" eb="2">
      <t>ネツ</t>
    </rPh>
    <rPh sb="4" eb="6">
      <t>カンリュウ</t>
    </rPh>
    <rPh sb="6" eb="7">
      <t>リツ</t>
    </rPh>
    <phoneticPr fontId="2"/>
  </si>
  <si>
    <t>床断熱住戸</t>
    <rPh sb="0" eb="1">
      <t>ユカ</t>
    </rPh>
    <rPh sb="1" eb="3">
      <t>ダンネツ</t>
    </rPh>
    <rPh sb="3" eb="4">
      <t>ジュウ</t>
    </rPh>
    <rPh sb="4" eb="5">
      <t>ト</t>
    </rPh>
    <phoneticPr fontId="2"/>
  </si>
  <si>
    <t>基礎断熱住戸</t>
    <rPh sb="0" eb="2">
      <t>キソ</t>
    </rPh>
    <rPh sb="2" eb="4">
      <t>ダンネツ</t>
    </rPh>
    <rPh sb="4" eb="5">
      <t>ジュウ</t>
    </rPh>
    <rPh sb="5" eb="6">
      <t>ト</t>
    </rPh>
    <phoneticPr fontId="2"/>
  </si>
  <si>
    <t>浴室の床及び基礎が外気等に面していない</t>
    <rPh sb="0" eb="2">
      <t>ヨクシツ</t>
    </rPh>
    <rPh sb="3" eb="4">
      <t>ユカ</t>
    </rPh>
    <rPh sb="4" eb="5">
      <t>オヨ</t>
    </rPh>
    <rPh sb="6" eb="8">
      <t>キソ</t>
    </rPh>
    <rPh sb="9" eb="11">
      <t>ガイキ</t>
    </rPh>
    <rPh sb="11" eb="12">
      <t>トウ</t>
    </rPh>
    <rPh sb="13" eb="14">
      <t>メン</t>
    </rPh>
    <phoneticPr fontId="2"/>
  </si>
  <si>
    <t>床断熱住戸と基礎断熱住戸の併用</t>
    <rPh sb="0" eb="1">
      <t>ユカ</t>
    </rPh>
    <rPh sb="1" eb="3">
      <t>ダンネツ</t>
    </rPh>
    <rPh sb="3" eb="4">
      <t>ジュウ</t>
    </rPh>
    <rPh sb="4" eb="5">
      <t>ト</t>
    </rPh>
    <rPh sb="6" eb="8">
      <t>キソ</t>
    </rPh>
    <rPh sb="8" eb="10">
      <t>ダンネツ</t>
    </rPh>
    <rPh sb="10" eb="11">
      <t>ジュウ</t>
    </rPh>
    <rPh sb="11" eb="12">
      <t>ト</t>
    </rPh>
    <rPh sb="13" eb="15">
      <t>ヘイヨウ</t>
    </rPh>
    <phoneticPr fontId="2"/>
  </si>
  <si>
    <t>　断熱構造による住戸の種類</t>
    <rPh sb="1" eb="3">
      <t>ダンネツ</t>
    </rPh>
    <rPh sb="3" eb="5">
      <t>コウゾウ</t>
    </rPh>
    <rPh sb="8" eb="9">
      <t>ジュウ</t>
    </rPh>
    <rPh sb="9" eb="10">
      <t>ト</t>
    </rPh>
    <rPh sb="11" eb="13">
      <t>シュルイ</t>
    </rPh>
    <phoneticPr fontId="2"/>
  </si>
  <si>
    <t xml:space="preserve">   浴室の断熱構造</t>
    <rPh sb="3" eb="5">
      <t>ヨクシツ</t>
    </rPh>
    <rPh sb="6" eb="8">
      <t>ダンネツ</t>
    </rPh>
    <rPh sb="8" eb="10">
      <t>コウゾウ</t>
    </rPh>
    <phoneticPr fontId="2"/>
  </si>
  <si>
    <t>1：床断熱住戸
2：基礎断熱住戸
3：床断熱と基礎断熱の併用住戸</t>
    <rPh sb="2" eb="3">
      <t>ユカ</t>
    </rPh>
    <rPh sb="3" eb="5">
      <t>ダンネツ</t>
    </rPh>
    <rPh sb="5" eb="6">
      <t>ジュウ</t>
    </rPh>
    <rPh sb="6" eb="7">
      <t>ト</t>
    </rPh>
    <rPh sb="10" eb="12">
      <t>キソ</t>
    </rPh>
    <rPh sb="12" eb="14">
      <t>ダンネツ</t>
    </rPh>
    <rPh sb="14" eb="15">
      <t>ジュウ</t>
    </rPh>
    <rPh sb="15" eb="16">
      <t>ト</t>
    </rPh>
    <rPh sb="19" eb="20">
      <t>ユカ</t>
    </rPh>
    <rPh sb="20" eb="22">
      <t>ダンネツ</t>
    </rPh>
    <rPh sb="23" eb="25">
      <t>キソ</t>
    </rPh>
    <rPh sb="25" eb="27">
      <t>ダンネツ</t>
    </rPh>
    <rPh sb="28" eb="30">
      <t>ヘイヨウ</t>
    </rPh>
    <rPh sb="30" eb="31">
      <t>ジュウ</t>
    </rPh>
    <rPh sb="31" eb="32">
      <t>ト</t>
    </rPh>
    <phoneticPr fontId="2"/>
  </si>
  <si>
    <t>1：浴室が床断熱
2：浴室が基礎断熱
3：浴室の床及び基礎が外気に接していない</t>
    <rPh sb="2" eb="4">
      <t>ヨクシツ</t>
    </rPh>
    <rPh sb="5" eb="6">
      <t>ユカ</t>
    </rPh>
    <rPh sb="6" eb="8">
      <t>ダンネツ</t>
    </rPh>
    <rPh sb="11" eb="13">
      <t>ヨクシツ</t>
    </rPh>
    <rPh sb="14" eb="16">
      <t>キソ</t>
    </rPh>
    <rPh sb="16" eb="18">
      <t>ダンネツ</t>
    </rPh>
    <rPh sb="21" eb="23">
      <t>ヨクシツ</t>
    </rPh>
    <rPh sb="24" eb="25">
      <t>ユカ</t>
    </rPh>
    <rPh sb="25" eb="26">
      <t>オヨ</t>
    </rPh>
    <rPh sb="27" eb="29">
      <t>キソ</t>
    </rPh>
    <rPh sb="30" eb="32">
      <t>ガイキ</t>
    </rPh>
    <rPh sb="33" eb="34">
      <t>セッ</t>
    </rPh>
    <phoneticPr fontId="2"/>
  </si>
  <si>
    <t>住戸</t>
    <rPh sb="0" eb="1">
      <t>ジュウ</t>
    </rPh>
    <rPh sb="1" eb="2">
      <t>ト</t>
    </rPh>
    <phoneticPr fontId="2"/>
  </si>
  <si>
    <t>浴室</t>
    <rPh sb="0" eb="2">
      <t>ヨクシツ</t>
    </rPh>
    <phoneticPr fontId="2"/>
  </si>
  <si>
    <t>床断熱住戸</t>
    <rPh sb="0" eb="1">
      <t>ユカ</t>
    </rPh>
    <rPh sb="1" eb="3">
      <t>ダンネツ</t>
    </rPh>
    <rPh sb="3" eb="5">
      <t>ジュウト</t>
    </rPh>
    <phoneticPr fontId="12"/>
  </si>
  <si>
    <t>基礎断熱住戸</t>
    <rPh sb="0" eb="2">
      <t>キソ</t>
    </rPh>
    <rPh sb="2" eb="4">
      <t>ダンネツ</t>
    </rPh>
    <rPh sb="4" eb="6">
      <t>ジュウト</t>
    </rPh>
    <phoneticPr fontId="12"/>
  </si>
  <si>
    <t>ｍｃ</t>
    <phoneticPr fontId="2"/>
  </si>
  <si>
    <t>ｍH</t>
    <phoneticPr fontId="2"/>
  </si>
  <si>
    <t>床断熱住戸</t>
    <rPh sb="0" eb="1">
      <t>ユカ</t>
    </rPh>
    <rPh sb="1" eb="3">
      <t>ダンネツ</t>
    </rPh>
    <rPh sb="3" eb="4">
      <t>ジュウ</t>
    </rPh>
    <rPh sb="4" eb="5">
      <t>ト</t>
    </rPh>
    <phoneticPr fontId="12"/>
  </si>
  <si>
    <t>標準住戸における部位の面積及び土間床等の外周部の長さ等</t>
    <rPh sb="0" eb="2">
      <t>ヒョウジュン</t>
    </rPh>
    <rPh sb="2" eb="3">
      <t>ジュウ</t>
    </rPh>
    <rPh sb="3" eb="4">
      <t>ト</t>
    </rPh>
    <rPh sb="8" eb="10">
      <t>ブイ</t>
    </rPh>
    <rPh sb="11" eb="13">
      <t>メンセキ</t>
    </rPh>
    <rPh sb="13" eb="14">
      <t>オヨ</t>
    </rPh>
    <rPh sb="15" eb="17">
      <t>ドマ</t>
    </rPh>
    <rPh sb="17" eb="18">
      <t>ユカ</t>
    </rPh>
    <rPh sb="18" eb="19">
      <t>トウ</t>
    </rPh>
    <rPh sb="20" eb="22">
      <t>ガイシュウ</t>
    </rPh>
    <rPh sb="22" eb="23">
      <t>ブ</t>
    </rPh>
    <rPh sb="24" eb="25">
      <t>ナガ</t>
    </rPh>
    <rPh sb="26" eb="27">
      <t>トウ</t>
    </rPh>
    <phoneticPr fontId="2"/>
  </si>
  <si>
    <t>住戸</t>
    <phoneticPr fontId="2"/>
  </si>
  <si>
    <t>浴室</t>
    <phoneticPr fontId="2"/>
  </si>
  <si>
    <t>浴室</t>
    <phoneticPr fontId="2"/>
  </si>
  <si>
    <t>住戸+浴室</t>
    <rPh sb="0" eb="1">
      <t>ジュウ</t>
    </rPh>
    <rPh sb="1" eb="2">
      <t>ト</t>
    </rPh>
    <rPh sb="3" eb="5">
      <t>ヨクシツ</t>
    </rPh>
    <phoneticPr fontId="2"/>
  </si>
  <si>
    <t>線熱貫流率</t>
    <rPh sb="0" eb="1">
      <t>セン</t>
    </rPh>
    <rPh sb="1" eb="2">
      <t>ネツ</t>
    </rPh>
    <rPh sb="2" eb="4">
      <t>カンリュウ</t>
    </rPh>
    <rPh sb="4" eb="5">
      <t>リツ</t>
    </rPh>
    <phoneticPr fontId="2"/>
  </si>
  <si>
    <t xml:space="preserve">浴室の土間床等  </t>
    <rPh sb="0" eb="2">
      <t>ヨクシツ</t>
    </rPh>
    <rPh sb="3" eb="5">
      <t>ドマ</t>
    </rPh>
    <rPh sb="5" eb="6">
      <t>ユカ</t>
    </rPh>
    <rPh sb="6" eb="7">
      <t>トウ</t>
    </rPh>
    <phoneticPr fontId="2"/>
  </si>
  <si>
    <t>玄関等の土間床等</t>
    <rPh sb="0" eb="2">
      <t>ゲンカン</t>
    </rPh>
    <rPh sb="2" eb="3">
      <t>ナド</t>
    </rPh>
    <rPh sb="4" eb="6">
      <t>ドマ</t>
    </rPh>
    <rPh sb="6" eb="7">
      <t>ユカ</t>
    </rPh>
    <rPh sb="7" eb="8">
      <t>トウ</t>
    </rPh>
    <phoneticPr fontId="2"/>
  </si>
  <si>
    <t>●その他の土間床等の外周部の入力（玄関等及び浴室を除く）</t>
    <rPh sb="3" eb="4">
      <t>タ</t>
    </rPh>
    <rPh sb="5" eb="7">
      <t>ドマ</t>
    </rPh>
    <rPh sb="7" eb="8">
      <t>ユカ</t>
    </rPh>
    <rPh sb="8" eb="9">
      <t>トウ</t>
    </rPh>
    <rPh sb="10" eb="12">
      <t>ガイシュウ</t>
    </rPh>
    <rPh sb="12" eb="13">
      <t>ブ</t>
    </rPh>
    <rPh sb="14" eb="16">
      <t>ニュウリョク</t>
    </rPh>
    <rPh sb="17" eb="20">
      <t>ゲンカントウ</t>
    </rPh>
    <rPh sb="20" eb="21">
      <t>オヨ</t>
    </rPh>
    <rPh sb="22" eb="24">
      <t>ヨクシツ</t>
    </rPh>
    <rPh sb="25" eb="26">
      <t>ノゾ</t>
    </rPh>
    <phoneticPr fontId="2"/>
  </si>
  <si>
    <t>●浴室の土間床等の外周部の入力</t>
    <rPh sb="1" eb="3">
      <t>ヨクシツ</t>
    </rPh>
    <rPh sb="4" eb="6">
      <t>ドマ</t>
    </rPh>
    <rPh sb="6" eb="7">
      <t>ユカ</t>
    </rPh>
    <rPh sb="7" eb="8">
      <t>トウ</t>
    </rPh>
    <rPh sb="9" eb="11">
      <t>ガイシュウ</t>
    </rPh>
    <rPh sb="11" eb="12">
      <t>ブ</t>
    </rPh>
    <rPh sb="13" eb="15">
      <t>ニュウリョク</t>
    </rPh>
    <phoneticPr fontId="2"/>
  </si>
  <si>
    <t>その他の土間床等の外周部
（玄関等及び浴室を除く）</t>
    <rPh sb="2" eb="3">
      <t>タ</t>
    </rPh>
    <rPh sb="4" eb="6">
      <t>ドマ</t>
    </rPh>
    <rPh sb="6" eb="7">
      <t>ユカ</t>
    </rPh>
    <rPh sb="7" eb="8">
      <t>トウ</t>
    </rPh>
    <rPh sb="9" eb="11">
      <t>ガイシュウ</t>
    </rPh>
    <rPh sb="11" eb="12">
      <t>ブ</t>
    </rPh>
    <phoneticPr fontId="2"/>
  </si>
  <si>
    <t>　注１：上記各部の寸法は下図の寸法等（長さｍ、熱抵抗㎡K/W）を入力してください。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phoneticPr fontId="2"/>
  </si>
  <si>
    <t>　注２：Ｈ１の寸法（基礎高さ）は0.4ｍ以上の場合は0.4と入力してください。</t>
    <rPh sb="1" eb="2">
      <t>チュウ</t>
    </rPh>
    <rPh sb="7" eb="9">
      <t>スンポウ</t>
    </rPh>
    <rPh sb="10" eb="12">
      <t>キソ</t>
    </rPh>
    <rPh sb="12" eb="13">
      <t>タカ</t>
    </rPh>
    <rPh sb="20" eb="22">
      <t>イジョウ</t>
    </rPh>
    <rPh sb="23" eb="25">
      <t>バアイ</t>
    </rPh>
    <rPh sb="30" eb="32">
      <t>ニュウリョク</t>
    </rPh>
    <phoneticPr fontId="2"/>
  </si>
  <si>
    <t>床（浴室）</t>
    <rPh sb="0" eb="1">
      <t>ユカ</t>
    </rPh>
    <rPh sb="2" eb="4">
      <t>ヨクシツ</t>
    </rPh>
    <phoneticPr fontId="2"/>
  </si>
  <si>
    <t>●床（浴室）の入力（複数仕様ある場合全て入力してください。）</t>
    <rPh sb="1" eb="2">
      <t>ユカ</t>
    </rPh>
    <rPh sb="7" eb="9">
      <t>ニュウリョク</t>
    </rPh>
    <phoneticPr fontId="2"/>
  </si>
  <si>
    <r>
      <t>床（浴室）の入力　</t>
    </r>
    <r>
      <rPr>
        <i/>
        <sz val="10"/>
        <rFont val="ＭＳ Ｐゴシック"/>
        <family val="3"/>
        <charset val="128"/>
      </rPr>
      <t>𝑈𝑓𝑙𝑜𝑜𝑟,bath</t>
    </r>
    <rPh sb="0" eb="1">
      <t>ユカ</t>
    </rPh>
    <rPh sb="2" eb="4">
      <t>ヨクシツ</t>
    </rPh>
    <rPh sb="6" eb="8">
      <t>ニュウリョク</t>
    </rPh>
    <phoneticPr fontId="2"/>
  </si>
  <si>
    <r>
      <t>床（浴室を除く）の入力　</t>
    </r>
    <r>
      <rPr>
        <i/>
        <sz val="10"/>
        <rFont val="ＭＳ Ｐゴシック"/>
        <family val="3"/>
        <charset val="128"/>
      </rPr>
      <t>𝑈𝑓𝑙𝑜𝑜𝑟,other</t>
    </r>
    <rPh sb="0" eb="1">
      <t>ユカ</t>
    </rPh>
    <rPh sb="2" eb="4">
      <t>ヨクシツ</t>
    </rPh>
    <rPh sb="5" eb="6">
      <t>ノゾ</t>
    </rPh>
    <rPh sb="9" eb="11">
      <t>ニュウリョク</t>
    </rPh>
    <phoneticPr fontId="2"/>
  </si>
  <si>
    <r>
      <t>浴室床Ⅰ
（デフォルト値を使う場合は</t>
    </r>
    <r>
      <rPr>
        <sz val="10"/>
        <rFont val="Wingdings"/>
        <charset val="2"/>
      </rPr>
      <t>þ</t>
    </r>
    <r>
      <rPr>
        <sz val="10"/>
        <rFont val="HG丸ｺﾞｼｯｸM-PRO"/>
        <family val="3"/>
        <charset val="128"/>
      </rPr>
      <t>を入れてください）</t>
    </r>
    <rPh sb="0" eb="2">
      <t>ヨクシツ</t>
    </rPh>
    <rPh sb="2" eb="3">
      <t>ユカ</t>
    </rPh>
    <rPh sb="11" eb="12">
      <t>アタイ</t>
    </rPh>
    <rPh sb="13" eb="14">
      <t>ツカ</t>
    </rPh>
    <rPh sb="15" eb="17">
      <t>バアイ</t>
    </rPh>
    <rPh sb="20" eb="21">
      <t>イ</t>
    </rPh>
    <phoneticPr fontId="2"/>
  </si>
  <si>
    <t>●玄関等の土間床等の外周部の入力</t>
    <rPh sb="1" eb="3">
      <t>ゲンカン</t>
    </rPh>
    <rPh sb="3" eb="4">
      <t>ナド</t>
    </rPh>
    <rPh sb="5" eb="7">
      <t>ドマ</t>
    </rPh>
    <rPh sb="7" eb="8">
      <t>ユカ</t>
    </rPh>
    <rPh sb="8" eb="9">
      <t>トウ</t>
    </rPh>
    <rPh sb="10" eb="12">
      <t>ガイシュウ</t>
    </rPh>
    <rPh sb="12" eb="13">
      <t>ブ</t>
    </rPh>
    <rPh sb="14" eb="16">
      <t>ニュウリョク</t>
    </rPh>
    <phoneticPr fontId="2"/>
  </si>
  <si>
    <t>　注３：玄関等とは、玄関、勝手口その他これらに類する部分をいいます。</t>
    <rPh sb="1" eb="2">
      <t>チュウ</t>
    </rPh>
    <rPh sb="4" eb="7">
      <t>ゲンカントウ</t>
    </rPh>
    <rPh sb="10" eb="12">
      <t>ゲンカン</t>
    </rPh>
    <rPh sb="13" eb="16">
      <t>カッテグチ</t>
    </rPh>
    <rPh sb="18" eb="19">
      <t>タ</t>
    </rPh>
    <rPh sb="23" eb="24">
      <t>ルイ</t>
    </rPh>
    <rPh sb="26" eb="28">
      <t>ブブン</t>
    </rPh>
    <phoneticPr fontId="2"/>
  </si>
  <si>
    <t>床断＋基礎断住戸</t>
    <rPh sb="0" eb="1">
      <t>ユカ</t>
    </rPh>
    <rPh sb="1" eb="2">
      <t>ダン</t>
    </rPh>
    <rPh sb="3" eb="5">
      <t>キソ</t>
    </rPh>
    <rPh sb="5" eb="6">
      <t>ダン</t>
    </rPh>
    <rPh sb="6" eb="7">
      <t>ジュウ</t>
    </rPh>
    <rPh sb="7" eb="8">
      <t>ト</t>
    </rPh>
    <phoneticPr fontId="2"/>
  </si>
  <si>
    <t>床断</t>
    <rPh sb="0" eb="1">
      <t>ユカ</t>
    </rPh>
    <rPh sb="1" eb="2">
      <t>ダン</t>
    </rPh>
    <phoneticPr fontId="2"/>
  </si>
  <si>
    <t>基礎断</t>
    <rPh sb="0" eb="2">
      <t>キソ</t>
    </rPh>
    <rPh sb="2" eb="3">
      <t>ダン</t>
    </rPh>
    <phoneticPr fontId="2"/>
  </si>
  <si>
    <t>-</t>
  </si>
  <si>
    <t>床
その他 U</t>
    <rPh sb="0" eb="1">
      <t>ユカ</t>
    </rPh>
    <rPh sb="4" eb="5">
      <t>タ</t>
    </rPh>
    <phoneticPr fontId="2"/>
  </si>
  <si>
    <t>床
浴室 U</t>
    <rPh sb="0" eb="1">
      <t>ユカ</t>
    </rPh>
    <rPh sb="2" eb="4">
      <t>ヨクシツ</t>
    </rPh>
    <phoneticPr fontId="2"/>
  </si>
  <si>
    <t>U,floor,other</t>
  </si>
  <si>
    <t>U,floor,other</t>
    <phoneticPr fontId="2"/>
  </si>
  <si>
    <t>ψ,prm,other</t>
  </si>
  <si>
    <t>ψ,prm,other</t>
    <phoneticPr fontId="2"/>
  </si>
  <si>
    <t>ψ,prm,bath</t>
  </si>
  <si>
    <t>ψ,prm,bath</t>
    <phoneticPr fontId="2"/>
  </si>
  <si>
    <t>ψ,prm,etrc</t>
  </si>
  <si>
    <t>ψ,prm,etrc</t>
    <phoneticPr fontId="2"/>
  </si>
  <si>
    <t>U,floor,bath</t>
  </si>
  <si>
    <t>U,floor,bath</t>
    <phoneticPr fontId="2"/>
  </si>
  <si>
    <t>土間床
その他 ψ</t>
    <rPh sb="0" eb="2">
      <t>ドマ</t>
    </rPh>
    <rPh sb="2" eb="3">
      <t>ユカ</t>
    </rPh>
    <rPh sb="6" eb="7">
      <t>タ</t>
    </rPh>
    <phoneticPr fontId="2"/>
  </si>
  <si>
    <t>土間床
浴室 ψ</t>
    <rPh sb="0" eb="2">
      <t>ドマ</t>
    </rPh>
    <rPh sb="2" eb="3">
      <t>ユカ</t>
    </rPh>
    <rPh sb="4" eb="6">
      <t>ヨクシツ</t>
    </rPh>
    <phoneticPr fontId="2"/>
  </si>
  <si>
    <t>土間床
玄関 ψ</t>
    <rPh sb="0" eb="2">
      <t>ドマ</t>
    </rPh>
    <rPh sb="2" eb="3">
      <t>ユカ</t>
    </rPh>
    <rPh sb="4" eb="6">
      <t>ゲンカン</t>
    </rPh>
    <phoneticPr fontId="2"/>
  </si>
  <si>
    <t>浴室の床関係の熱物性値（基礎断熱住戸）</t>
  </si>
  <si>
    <t>浴室の床関係のの熱物性値（床断熱住戸）</t>
  </si>
  <si>
    <t>浴室</t>
  </si>
  <si>
    <t>外気に接してない</t>
    <rPh sb="0" eb="2">
      <t>ガイキ</t>
    </rPh>
    <rPh sb="3" eb="4">
      <t>セッ</t>
    </rPh>
    <phoneticPr fontId="2"/>
  </si>
  <si>
    <t>土間床</t>
    <rPh sb="0" eb="2">
      <t>ドマ</t>
    </rPh>
    <rPh sb="2" eb="3">
      <t>ユカ</t>
    </rPh>
    <phoneticPr fontId="2"/>
  </si>
  <si>
    <t>その他床</t>
    <rPh sb="2" eb="3">
      <t>タ</t>
    </rPh>
    <rPh sb="3" eb="4">
      <t>ユカ</t>
    </rPh>
    <phoneticPr fontId="2"/>
  </si>
  <si>
    <t>浴室床</t>
    <rPh sb="0" eb="2">
      <t>ヨクシツ</t>
    </rPh>
    <rPh sb="2" eb="3">
      <t>ユカ</t>
    </rPh>
    <phoneticPr fontId="2"/>
  </si>
  <si>
    <t>床断熱</t>
    <rPh sb="0" eb="1">
      <t>ユカ</t>
    </rPh>
    <rPh sb="1" eb="3">
      <t>ダンネツ</t>
    </rPh>
    <phoneticPr fontId="2"/>
  </si>
  <si>
    <t>網かけ</t>
    <rPh sb="0" eb="1">
      <t>アミ</t>
    </rPh>
    <phoneticPr fontId="2"/>
  </si>
  <si>
    <t>入力可</t>
    <rPh sb="0" eb="2">
      <t>ニュウリョク</t>
    </rPh>
    <rPh sb="2" eb="3">
      <t>カ</t>
    </rPh>
    <phoneticPr fontId="2"/>
  </si>
  <si>
    <t>基礎断</t>
    <rPh sb="0" eb="2">
      <t>キソ</t>
    </rPh>
    <rPh sb="2" eb="3">
      <t>ダン</t>
    </rPh>
    <phoneticPr fontId="2"/>
  </si>
  <si>
    <t>床断</t>
    <rPh sb="0" eb="1">
      <t>ユカ</t>
    </rPh>
    <rPh sb="1" eb="2">
      <t>ダン</t>
    </rPh>
    <phoneticPr fontId="2"/>
  </si>
  <si>
    <t>浴室なし</t>
    <phoneticPr fontId="2"/>
  </si>
  <si>
    <t>𝑈𝑓𝑙𝑜𝑜𝑟,bath</t>
  </si>
  <si>
    <t>𝐴'floor,bath</t>
  </si>
  <si>
    <t>＝𝑈𝑓𝑙𝑜𝑜𝑟,𝑜𝑡ℎ𝑒𝑟</t>
    <phoneticPr fontId="2"/>
  </si>
  <si>
    <t xml:space="preserve">
２)</t>
    <phoneticPr fontId="2"/>
  </si>
  <si>
    <t xml:space="preserve">
３)</t>
    <phoneticPr fontId="2"/>
  </si>
  <si>
    <t xml:space="preserve">
　本エクセル計算シートは、当協会の会員及び設計者へのサービスの一環として、無料で公開するものです。利用者は、利用者自身の自己責任において、本エクセル計算シートを利用してください。
　当協会は、事由のいかんを問わず、本エクセルシートの使用によって発生した（代用品または代用サービスの調達、使用の損失、データの損失、利益の損失、業務の中断も含め、またはそれに限定されない）直接損害、間接損害、偶発的な損害、特別損害、懲罰的損害、または結果損害について、一切の責任を負わないものとします。
</t>
    <phoneticPr fontId="2"/>
  </si>
  <si>
    <t xml:space="preserve">　
　本エクセル計算シートの著作権は、一般社団法人住宅性能評価・表示協会に帰属します。
</t>
    <phoneticPr fontId="2"/>
  </si>
  <si>
    <t xml:space="preserve">
１)
</t>
    <phoneticPr fontId="2"/>
  </si>
  <si>
    <t xml:space="preserve">
はじめに（お読みください）
</t>
    <rPh sb="7" eb="8">
      <t>ヨ</t>
    </rPh>
    <phoneticPr fontId="2"/>
  </si>
  <si>
    <t>1）</t>
    <phoneticPr fontId="2"/>
  </si>
  <si>
    <t>2）</t>
    <phoneticPr fontId="2"/>
  </si>
  <si>
    <t>3）</t>
    <phoneticPr fontId="2"/>
  </si>
  <si>
    <t>4）</t>
    <phoneticPr fontId="2"/>
  </si>
  <si>
    <t>5）</t>
    <phoneticPr fontId="2"/>
  </si>
  <si>
    <t>6）</t>
    <phoneticPr fontId="2"/>
  </si>
  <si>
    <t>7）</t>
    <phoneticPr fontId="2"/>
  </si>
  <si>
    <t>【共通条件・結果】</t>
    <rPh sb="1" eb="3">
      <t>キョウツウ</t>
    </rPh>
    <rPh sb="3" eb="5">
      <t>ジョウケン</t>
    </rPh>
    <rPh sb="6" eb="8">
      <t>ケッカ</t>
    </rPh>
    <phoneticPr fontId="2"/>
  </si>
  <si>
    <t>主たる居室・その他の居室の面積入力を任意とした。</t>
    <rPh sb="0" eb="1">
      <t>シュ</t>
    </rPh>
    <rPh sb="3" eb="5">
      <t>キョシツ</t>
    </rPh>
    <rPh sb="8" eb="9">
      <t>タ</t>
    </rPh>
    <rPh sb="10" eb="12">
      <t>キョシツ</t>
    </rPh>
    <rPh sb="13" eb="15">
      <t>メンセキ</t>
    </rPh>
    <rPh sb="15" eb="17">
      <t>ニュウリョク</t>
    </rPh>
    <rPh sb="18" eb="20">
      <t>ニンイ</t>
    </rPh>
    <phoneticPr fontId="2"/>
  </si>
  <si>
    <t>注意書きの修正（注1～2と※※追加）</t>
    <rPh sb="0" eb="2">
      <t>チュウイ</t>
    </rPh>
    <rPh sb="2" eb="3">
      <t>カ</t>
    </rPh>
    <rPh sb="5" eb="7">
      <t>シュウセイ</t>
    </rPh>
    <rPh sb="8" eb="9">
      <t>チュウ</t>
    </rPh>
    <rPh sb="15" eb="17">
      <t>ツイカ</t>
    </rPh>
    <phoneticPr fontId="2"/>
  </si>
  <si>
    <t>外皮平均熱貫流率、計算式の修正（南西玄関等の土間床などの外周部の長さの抜け）</t>
    <rPh sb="0" eb="2">
      <t>ガイヒ</t>
    </rPh>
    <rPh sb="2" eb="4">
      <t>ヘイキン</t>
    </rPh>
    <rPh sb="4" eb="5">
      <t>ネツ</t>
    </rPh>
    <rPh sb="5" eb="7">
      <t>カンリュウ</t>
    </rPh>
    <rPh sb="7" eb="8">
      <t>リツ</t>
    </rPh>
    <rPh sb="9" eb="11">
      <t>ケイサン</t>
    </rPh>
    <rPh sb="11" eb="12">
      <t>シキ</t>
    </rPh>
    <rPh sb="13" eb="15">
      <t>シュウセイ</t>
    </rPh>
    <rPh sb="16" eb="18">
      <t>ナンセイ</t>
    </rPh>
    <rPh sb="18" eb="20">
      <t>ゲンカン</t>
    </rPh>
    <rPh sb="20" eb="21">
      <t>ナド</t>
    </rPh>
    <rPh sb="22" eb="24">
      <t>ドマ</t>
    </rPh>
    <rPh sb="24" eb="25">
      <t>ユカ</t>
    </rPh>
    <rPh sb="28" eb="30">
      <t>ガイシュウ</t>
    </rPh>
    <rPh sb="30" eb="31">
      <t>ブ</t>
    </rPh>
    <rPh sb="32" eb="33">
      <t>ナガ</t>
    </rPh>
    <rPh sb="35" eb="36">
      <t>ヌ</t>
    </rPh>
    <phoneticPr fontId="2"/>
  </si>
  <si>
    <t>【入力例】</t>
    <rPh sb="1" eb="3">
      <t>ニュウリョク</t>
    </rPh>
    <rPh sb="3" eb="4">
      <t>レイ</t>
    </rPh>
    <phoneticPr fontId="2"/>
  </si>
  <si>
    <t>【シート1】</t>
    <phoneticPr fontId="2"/>
  </si>
  <si>
    <t>行の追加、注意書きの修正、ドア入力の削除</t>
  </si>
  <si>
    <t>【シート１(2)】</t>
    <phoneticPr fontId="2"/>
  </si>
  <si>
    <t>追加（ドア入力）</t>
  </si>
  <si>
    <t>【土間床等外周の入力】</t>
    <rPh sb="1" eb="3">
      <t>ドマ</t>
    </rPh>
    <rPh sb="3" eb="4">
      <t>ユカ</t>
    </rPh>
    <rPh sb="4" eb="5">
      <t>ナド</t>
    </rPh>
    <rPh sb="5" eb="7">
      <t>ガイシュウ</t>
    </rPh>
    <rPh sb="8" eb="10">
      <t>ニュウリョク</t>
    </rPh>
    <phoneticPr fontId="2"/>
  </si>
  <si>
    <t>計算で採用した土間床等の外周に係る熱物性値の計算式の修正</t>
  </si>
  <si>
    <t>【はじめに（お読みください）】</t>
    <phoneticPr fontId="2"/>
  </si>
  <si>
    <t>■基本情報の入力</t>
    <rPh sb="1" eb="3">
      <t>キホン</t>
    </rPh>
    <rPh sb="3" eb="5">
      <t>ジョウホウ</t>
    </rPh>
    <rPh sb="6" eb="8">
      <t>ニュウリョク</t>
    </rPh>
    <phoneticPr fontId="2"/>
  </si>
  <si>
    <t>主たる居室・その他の居室の面積入力セルが空白の場合は、非居室面積セルが空白となるように修正した。</t>
    <rPh sb="0" eb="1">
      <t>シュ</t>
    </rPh>
    <rPh sb="3" eb="5">
      <t>キョシツ</t>
    </rPh>
    <rPh sb="8" eb="9">
      <t>タ</t>
    </rPh>
    <rPh sb="10" eb="12">
      <t>キョシツ</t>
    </rPh>
    <rPh sb="13" eb="15">
      <t>メンセキ</t>
    </rPh>
    <rPh sb="15" eb="17">
      <t>ニュウリョク</t>
    </rPh>
    <rPh sb="20" eb="22">
      <t>クウハク</t>
    </rPh>
    <rPh sb="23" eb="25">
      <t>バアイ</t>
    </rPh>
    <rPh sb="27" eb="28">
      <t>ヒ</t>
    </rPh>
    <rPh sb="28" eb="30">
      <t>キョシツ</t>
    </rPh>
    <rPh sb="30" eb="32">
      <t>メンセキ</t>
    </rPh>
    <rPh sb="35" eb="37">
      <t>クウハク</t>
    </rPh>
    <rPh sb="43" eb="45">
      <t>シュウセイ</t>
    </rPh>
    <phoneticPr fontId="2"/>
  </si>
  <si>
    <t>浴室の断熱構造を選択する行を追加した。</t>
    <rPh sb="0" eb="2">
      <t>ヨクシツ</t>
    </rPh>
    <rPh sb="3" eb="5">
      <t>ダンネツ</t>
    </rPh>
    <rPh sb="5" eb="7">
      <t>コウゾウ</t>
    </rPh>
    <rPh sb="8" eb="10">
      <t>センタク</t>
    </rPh>
    <rPh sb="12" eb="13">
      <t>ギョウ</t>
    </rPh>
    <rPh sb="14" eb="16">
      <t>ツイカ</t>
    </rPh>
    <phoneticPr fontId="2"/>
  </si>
  <si>
    <t>新規追加した。</t>
    <rPh sb="0" eb="2">
      <t>シンキ</t>
    </rPh>
    <rPh sb="2" eb="4">
      <t>ツイカ</t>
    </rPh>
    <phoneticPr fontId="2"/>
  </si>
  <si>
    <t>ver.2.0の修正に伴い全体的に修正した。</t>
    <rPh sb="8" eb="10">
      <t>シュウセイ</t>
    </rPh>
    <rPh sb="11" eb="12">
      <t>トモナ</t>
    </rPh>
    <rPh sb="13" eb="16">
      <t>ゼンタイテキ</t>
    </rPh>
    <rPh sb="17" eb="19">
      <t>シュウセイ</t>
    </rPh>
    <phoneticPr fontId="2"/>
  </si>
  <si>
    <t>【外皮の入力】</t>
    <rPh sb="1" eb="3">
      <t>ガイヒ</t>
    </rPh>
    <rPh sb="4" eb="6">
      <t>ニュウリョク</t>
    </rPh>
    <phoneticPr fontId="2"/>
  </si>
  <si>
    <t>●床（浴室）の入力</t>
    <rPh sb="1" eb="2">
      <t>ユカ</t>
    </rPh>
    <rPh sb="7" eb="9">
      <t>ニュウリョク</t>
    </rPh>
    <phoneticPr fontId="2"/>
  </si>
  <si>
    <t>欄を追加</t>
    <rPh sb="0" eb="1">
      <t>ラン</t>
    </rPh>
    <rPh sb="2" eb="4">
      <t>ツイカ</t>
    </rPh>
    <phoneticPr fontId="2"/>
  </si>
  <si>
    <t>シート名</t>
    <rPh sb="3" eb="4">
      <t>メイ</t>
    </rPh>
    <phoneticPr fontId="2"/>
  </si>
  <si>
    <t>バージョン名</t>
    <rPh sb="5" eb="6">
      <t>メイ</t>
    </rPh>
    <phoneticPr fontId="2"/>
  </si>
  <si>
    <t>更新内容</t>
    <rPh sb="0" eb="2">
      <t>コウシン</t>
    </rPh>
    <rPh sb="2" eb="4">
      <t>ナイヨウ</t>
    </rPh>
    <phoneticPr fontId="2"/>
  </si>
  <si>
    <t>更新箇所</t>
    <rPh sb="0" eb="2">
      <t>コウシン</t>
    </rPh>
    <rPh sb="2" eb="4">
      <t>カショ</t>
    </rPh>
    <phoneticPr fontId="2"/>
  </si>
  <si>
    <t>更新日</t>
    <rPh sb="0" eb="2">
      <t>コウシン</t>
    </rPh>
    <rPh sb="2" eb="3">
      <t>ビ</t>
    </rPh>
    <phoneticPr fontId="2"/>
  </si>
  <si>
    <t>番号</t>
    <rPh sb="0" eb="2">
      <t>バンゴウ</t>
    </rPh>
    <phoneticPr fontId="2"/>
  </si>
  <si>
    <t>入力例の修正</t>
    <rPh sb="0" eb="2">
      <t>ニュウリョク</t>
    </rPh>
    <rPh sb="2" eb="3">
      <t>レイ</t>
    </rPh>
    <phoneticPr fontId="2"/>
  </si>
  <si>
    <t>ver1.1</t>
    <phoneticPr fontId="2"/>
  </si>
  <si>
    <t>住戸</t>
    <phoneticPr fontId="2"/>
  </si>
  <si>
    <t>計算で採用した外皮に係る熱物性値の計算式の修正</t>
    <rPh sb="7" eb="9">
      <t>ガイヒ</t>
    </rPh>
    <phoneticPr fontId="2"/>
  </si>
  <si>
    <t>ver.2.0</t>
    <phoneticPr fontId="2"/>
  </si>
  <si>
    <t>　　　　注１：性能が不明な場合は、デフォルト値（3.4）を適用することも可能です。</t>
    <rPh sb="7" eb="9">
      <t>セイノウ</t>
    </rPh>
    <rPh sb="10" eb="12">
      <t>フメイ</t>
    </rPh>
    <rPh sb="13" eb="15">
      <t>バアイ</t>
    </rPh>
    <rPh sb="22" eb="23">
      <t>チ</t>
    </rPh>
    <rPh sb="29" eb="31">
      <t>テキヨウ</t>
    </rPh>
    <rPh sb="36" eb="38">
      <t>カノウ</t>
    </rPh>
    <phoneticPr fontId="2"/>
  </si>
  <si>
    <t>●床（浴室を除く）の入力</t>
    <rPh sb="1" eb="2">
      <t>ユカ</t>
    </rPh>
    <rPh sb="10" eb="12">
      <t>ニュウリョク</t>
    </rPh>
    <phoneticPr fontId="2"/>
  </si>
  <si>
    <t>【外皮の入力】</t>
    <phoneticPr fontId="2"/>
  </si>
  <si>
    <t>注意書きの追加</t>
    <rPh sb="5" eb="7">
      <t>ツイカ</t>
    </rPh>
    <phoneticPr fontId="2"/>
  </si>
  <si>
    <t>計算で採用した土間床等の外周に係る熱物性値の計算式の修正</t>
    <phoneticPr fontId="2"/>
  </si>
  <si>
    <t>4）</t>
  </si>
  <si>
    <t>共通</t>
    <rPh sb="0" eb="2">
      <t>キョウツウ</t>
    </rPh>
    <phoneticPr fontId="2"/>
  </si>
  <si>
    <t>パスワードの設定</t>
    <rPh sb="6" eb="8">
      <t>セッテイ</t>
    </rPh>
    <phoneticPr fontId="2"/>
  </si>
  <si>
    <t xml:space="preserve">
４）</t>
    <phoneticPr fontId="2"/>
  </si>
  <si>
    <t>【はじめに（お読みください）】</t>
  </si>
  <si>
    <t>４）を追加</t>
    <rPh sb="3" eb="5">
      <t>ツイカ</t>
    </rPh>
    <phoneticPr fontId="2"/>
  </si>
  <si>
    <t>【入力例】</t>
    <rPh sb="1" eb="3">
      <t>ニュウリョク</t>
    </rPh>
    <rPh sb="3" eb="4">
      <t>レイ</t>
    </rPh>
    <phoneticPr fontId="2"/>
  </si>
  <si>
    <t>シート「参考（部位Ｕ値計算）」の入力例を追加</t>
    <rPh sb="4" eb="6">
      <t>サンコウ</t>
    </rPh>
    <rPh sb="7" eb="9">
      <t>ブイ</t>
    </rPh>
    <rPh sb="10" eb="11">
      <t>アタイ</t>
    </rPh>
    <rPh sb="11" eb="13">
      <t>ケイサン</t>
    </rPh>
    <rPh sb="16" eb="18">
      <t>ニュウリョク</t>
    </rPh>
    <rPh sb="18" eb="19">
      <t>レイ</t>
    </rPh>
    <rPh sb="20" eb="22">
      <t>ツイカ</t>
    </rPh>
    <phoneticPr fontId="2"/>
  </si>
  <si>
    <t>その他修正</t>
    <rPh sb="2" eb="3">
      <t>タ</t>
    </rPh>
    <rPh sb="3" eb="5">
      <t>シュウセイ</t>
    </rPh>
    <phoneticPr fontId="2"/>
  </si>
  <si>
    <t>ver.2.1</t>
    <phoneticPr fontId="2"/>
  </si>
  <si>
    <t>※ 各性能値については（国研）建築研究所　「平成28年省エネルギー基準に準拠したエネルギー消費性能の評価に関する技術情報（住宅）」にてご確認下さい。</t>
    <rPh sb="2" eb="3">
      <t>カク</t>
    </rPh>
    <phoneticPr fontId="2"/>
  </si>
  <si>
    <t>※ 性能値については（国研）建築研究所　「平成28年省エネルギー基準に準拠したエネルギー消費性能の評価に関する技術情報（住宅）」にてご確認下さい。</t>
    <phoneticPr fontId="2"/>
  </si>
  <si>
    <t>浴室の断熱パターン別熱物性値対応表（AO列（床断熱住戸）へリンク）</t>
    <rPh sb="0" eb="2">
      <t>ヨクシツ</t>
    </rPh>
    <rPh sb="3" eb="5">
      <t>ダンネツ</t>
    </rPh>
    <rPh sb="9" eb="10">
      <t>ベツ</t>
    </rPh>
    <rPh sb="10" eb="11">
      <t>ネツ</t>
    </rPh>
    <rPh sb="11" eb="13">
      <t>ブッセイ</t>
    </rPh>
    <rPh sb="13" eb="14">
      <t>チ</t>
    </rPh>
    <rPh sb="14" eb="16">
      <t>タイオウ</t>
    </rPh>
    <rPh sb="16" eb="17">
      <t>ヒョウ</t>
    </rPh>
    <rPh sb="20" eb="21">
      <t>レツ</t>
    </rPh>
    <phoneticPr fontId="2"/>
  </si>
  <si>
    <t>浴室の断熱パターン別熱物性値対応表（AP列（基礎断熱住戸）へリンク）</t>
    <rPh sb="0" eb="2">
      <t>ヨクシツ</t>
    </rPh>
    <rPh sb="3" eb="5">
      <t>ダンネツ</t>
    </rPh>
    <rPh sb="9" eb="10">
      <t>ベツ</t>
    </rPh>
    <rPh sb="10" eb="11">
      <t>ネツ</t>
    </rPh>
    <rPh sb="11" eb="13">
      <t>ブッセイ</t>
    </rPh>
    <rPh sb="13" eb="14">
      <t>チ</t>
    </rPh>
    <rPh sb="14" eb="16">
      <t>タイオウ</t>
    </rPh>
    <rPh sb="16" eb="17">
      <t>ヒョウ</t>
    </rPh>
    <rPh sb="20" eb="21">
      <t>レツ</t>
    </rPh>
    <phoneticPr fontId="2"/>
  </si>
  <si>
    <t>𝑈𝑓𝑙𝑜𝑜𝑟,bath
①</t>
    <phoneticPr fontId="2"/>
  </si>
  <si>
    <t>床
浴室U
①</t>
    <rPh sb="0" eb="1">
      <t>ユカ</t>
    </rPh>
    <rPh sb="2" eb="4">
      <t>ヨクシツ</t>
    </rPh>
    <phoneticPr fontId="2"/>
  </si>
  <si>
    <t>𝑈𝑓𝑙𝑜𝑜𝑟,other
②</t>
    <phoneticPr fontId="2"/>
  </si>
  <si>
    <t>床
その他U
②</t>
    <rPh sb="0" eb="1">
      <t>ユカ</t>
    </rPh>
    <rPh sb="4" eb="5">
      <t>タ</t>
    </rPh>
    <phoneticPr fontId="2"/>
  </si>
  <si>
    <t>𝑈𝑏𝑎𝑠𝑒,etrc</t>
    <phoneticPr fontId="2"/>
  </si>
  <si>
    <t>𝛹𝑝𝑟𝑚,etrc
③</t>
    <phoneticPr fontId="2"/>
  </si>
  <si>
    <t>土間床
玄関ψ
③</t>
    <rPh sb="0" eb="2">
      <t>ドマ</t>
    </rPh>
    <rPh sb="2" eb="3">
      <t>ユカ</t>
    </rPh>
    <rPh sb="4" eb="6">
      <t>ゲンカン</t>
    </rPh>
    <phoneticPr fontId="2"/>
  </si>
  <si>
    <t>𝛹𝑝𝑟𝑚,bath
④</t>
    <phoneticPr fontId="2"/>
  </si>
  <si>
    <t>土間床
浴室ψ
④</t>
    <rPh sb="0" eb="2">
      <t>ドマ</t>
    </rPh>
    <rPh sb="2" eb="3">
      <t>ユカ</t>
    </rPh>
    <rPh sb="4" eb="6">
      <t>ヨクシツ</t>
    </rPh>
    <phoneticPr fontId="2"/>
  </si>
  <si>
    <t>𝛹𝑝𝑟𝑚,other
⑤</t>
    <phoneticPr fontId="2"/>
  </si>
  <si>
    <t>土間床
その他ψ
⑤</t>
    <rPh sb="0" eb="2">
      <t>ドマ</t>
    </rPh>
    <rPh sb="2" eb="3">
      <t>ユカ</t>
    </rPh>
    <rPh sb="6" eb="7">
      <t>タ</t>
    </rPh>
    <phoneticPr fontId="2"/>
  </si>
  <si>
    <t>𝐻wind</t>
    <phoneticPr fontId="2"/>
  </si>
  <si>
    <t>𝐻𝑓𝑙𝑜𝑜𝑟</t>
    <phoneticPr fontId="2"/>
  </si>
  <si>
    <t>𝐻𝑏𝑎𝑠𝑒,𝑂𝑆</t>
    <phoneticPr fontId="2"/>
  </si>
  <si>
    <t>（技術情報 表3）</t>
    <rPh sb="1" eb="3">
      <t>ギジュツ</t>
    </rPh>
    <rPh sb="3" eb="5">
      <t>ジョウホウ</t>
    </rPh>
    <rPh sb="6" eb="7">
      <t>ヒョウ</t>
    </rPh>
    <phoneticPr fontId="2"/>
  </si>
  <si>
    <t>（技術情報 表4）</t>
    <rPh sb="1" eb="3">
      <t>ギジュツ</t>
    </rPh>
    <rPh sb="3" eb="5">
      <t>ジョウホウ</t>
    </rPh>
    <rPh sb="6" eb="7">
      <t>ヒョウ</t>
    </rPh>
    <phoneticPr fontId="2"/>
  </si>
  <si>
    <t>温度差係数 H</t>
    <rPh sb="0" eb="3">
      <t>オンドサ</t>
    </rPh>
    <rPh sb="3" eb="5">
      <t>ケイスウ</t>
    </rPh>
    <phoneticPr fontId="12"/>
  </si>
  <si>
    <t>5）</t>
    <phoneticPr fontId="2"/>
  </si>
  <si>
    <t>【共通条件・結果】</t>
  </si>
  <si>
    <t>日射熱取得量</t>
    <rPh sb="0" eb="2">
      <t>ニッシャ</t>
    </rPh>
    <rPh sb="2" eb="3">
      <t>ネツ</t>
    </rPh>
    <rPh sb="3" eb="5">
      <t>シュトク</t>
    </rPh>
    <rPh sb="5" eb="6">
      <t>リョウ</t>
    </rPh>
    <phoneticPr fontId="2"/>
  </si>
  <si>
    <r>
      <t xml:space="preserve">外皮熱損失量 q
</t>
    </r>
    <r>
      <rPr>
        <i/>
        <sz val="10"/>
        <rFont val="ＭＳ Ｐゴシック"/>
        <family val="3"/>
        <charset val="128"/>
      </rPr>
      <t>q＝A’*H*UA</t>
    </r>
    <rPh sb="0" eb="2">
      <t>ガイヒ</t>
    </rPh>
    <rPh sb="2" eb="3">
      <t>ネツ</t>
    </rPh>
    <rPh sb="3" eb="5">
      <t>ソンシツ</t>
    </rPh>
    <rPh sb="5" eb="6">
      <t>リョウ</t>
    </rPh>
    <phoneticPr fontId="2"/>
  </si>
  <si>
    <r>
      <t xml:space="preserve">UA関連↓
</t>
    </r>
    <r>
      <rPr>
        <i/>
        <sz val="10"/>
        <rFont val="ＭＳ Ｐゴシック"/>
        <family val="3"/>
        <charset val="128"/>
      </rPr>
      <t>UA=q/A’</t>
    </r>
    <rPh sb="2" eb="4">
      <t>カンレン</t>
    </rPh>
    <phoneticPr fontId="12"/>
  </si>
  <si>
    <t>浴室の断熱パターン別熱物性値対応表を修正
（床断熱住戸の31 土間床その他ψを11とイコール（0）へ）
（ダミーセルに網掛け）</t>
    <rPh sb="18" eb="20">
      <t>シュウセイ</t>
    </rPh>
    <rPh sb="22" eb="23">
      <t>ユカ</t>
    </rPh>
    <rPh sb="23" eb="25">
      <t>ダンネツ</t>
    </rPh>
    <rPh sb="25" eb="26">
      <t>ジュウ</t>
    </rPh>
    <rPh sb="26" eb="27">
      <t>ト</t>
    </rPh>
    <rPh sb="31" eb="33">
      <t>ドマ</t>
    </rPh>
    <rPh sb="33" eb="34">
      <t>ユカ</t>
    </rPh>
    <rPh sb="36" eb="37">
      <t>タ</t>
    </rPh>
    <rPh sb="59" eb="61">
      <t>アミカ</t>
    </rPh>
    <phoneticPr fontId="2"/>
  </si>
  <si>
    <t>条件付き書式のシート間設定を修正</t>
    <rPh sb="0" eb="2">
      <t>ジョウケン</t>
    </rPh>
    <rPh sb="2" eb="3">
      <t>ツ</t>
    </rPh>
    <rPh sb="4" eb="6">
      <t>ショシキ</t>
    </rPh>
    <rPh sb="10" eb="11">
      <t>カン</t>
    </rPh>
    <rPh sb="11" eb="13">
      <t>セッテイ</t>
    </rPh>
    <rPh sb="14" eb="16">
      <t>シュウセイ</t>
    </rPh>
    <phoneticPr fontId="2"/>
  </si>
  <si>
    <t>ver.2.2</t>
    <phoneticPr fontId="2"/>
  </si>
  <si>
    <t>3）</t>
    <phoneticPr fontId="2"/>
  </si>
  <si>
    <t>表数追加</t>
    <rPh sb="0" eb="1">
      <t>ヒョウ</t>
    </rPh>
    <rPh sb="1" eb="2">
      <t>スウ</t>
    </rPh>
    <rPh sb="2" eb="4">
      <t>ツイカ</t>
    </rPh>
    <phoneticPr fontId="2"/>
  </si>
  <si>
    <t>設置階／窓番号を例示の上、文言を修正</t>
    <rPh sb="13" eb="15">
      <t>モンゴン</t>
    </rPh>
    <phoneticPr fontId="2"/>
  </si>
  <si>
    <t>【共通条件・結果】</t>
    <phoneticPr fontId="2"/>
  </si>
  <si>
    <t>【外皮の入力】</t>
    <rPh sb="1" eb="3">
      <t>ガイヒ</t>
    </rPh>
    <rPh sb="4" eb="6">
      <t>ニュウリョク</t>
    </rPh>
    <phoneticPr fontId="2"/>
  </si>
  <si>
    <t>該当部位</t>
    <rPh sb="0" eb="2">
      <t>ガイトウ</t>
    </rPh>
    <rPh sb="2" eb="4">
      <t>ブイ</t>
    </rPh>
    <phoneticPr fontId="2"/>
  </si>
  <si>
    <t>書式を変更</t>
    <rPh sb="0" eb="2">
      <t>ショシキ</t>
    </rPh>
    <rPh sb="3" eb="5">
      <t>ヘンコウ</t>
    </rPh>
    <phoneticPr fontId="2"/>
  </si>
  <si>
    <t>名称及び所在地欄の書式を変更</t>
    <rPh sb="2" eb="3">
      <t>オヨ</t>
    </rPh>
    <phoneticPr fontId="2"/>
  </si>
  <si>
    <t>【参考（部位Ｕ計算）】</t>
    <rPh sb="1" eb="3">
      <t>サンコウ</t>
    </rPh>
    <rPh sb="4" eb="6">
      <t>ブイ</t>
    </rPh>
    <rPh sb="7" eb="9">
      <t>ケイサン</t>
    </rPh>
    <phoneticPr fontId="2"/>
  </si>
  <si>
    <t>4）</t>
    <phoneticPr fontId="2"/>
  </si>
  <si>
    <t>【土間床等外周の入力】</t>
    <rPh sb="1" eb="3">
      <t>ドマ</t>
    </rPh>
    <rPh sb="3" eb="4">
      <t>ユカ</t>
    </rPh>
    <rPh sb="4" eb="5">
      <t>トウ</t>
    </rPh>
    <rPh sb="5" eb="7">
      <t>ガイシュウ</t>
    </rPh>
    <rPh sb="8" eb="10">
      <t>ニュウリョク</t>
    </rPh>
    <phoneticPr fontId="2"/>
  </si>
  <si>
    <t>部位名等</t>
    <rPh sb="0" eb="2">
      <t>ブイ</t>
    </rPh>
    <rPh sb="2" eb="3">
      <t>メイ</t>
    </rPh>
    <rPh sb="3" eb="4">
      <t>トウ</t>
    </rPh>
    <phoneticPr fontId="2"/>
  </si>
  <si>
    <t>5）</t>
    <phoneticPr fontId="2"/>
  </si>
  <si>
    <t>6）</t>
  </si>
  <si>
    <t>記載欄の書式を変更</t>
    <rPh sb="0" eb="2">
      <t>キサイ</t>
    </rPh>
    <rPh sb="2" eb="3">
      <t>ラン</t>
    </rPh>
    <rPh sb="4" eb="6">
      <t>ショシキ</t>
    </rPh>
    <rPh sb="7" eb="9">
      <t>ヘンコウ</t>
    </rPh>
    <phoneticPr fontId="2"/>
  </si>
  <si>
    <t>7）</t>
    <phoneticPr fontId="2"/>
  </si>
  <si>
    <t>行数追加</t>
    <rPh sb="0" eb="2">
      <t>ギョウスウ</t>
    </rPh>
    <rPh sb="2" eb="4">
      <t>ツイカ</t>
    </rPh>
    <phoneticPr fontId="2"/>
  </si>
  <si>
    <t>8）</t>
    <phoneticPr fontId="2"/>
  </si>
  <si>
    <t>パスワードを解除</t>
    <rPh sb="6" eb="8">
      <t>カイジョ</t>
    </rPh>
    <phoneticPr fontId="2"/>
  </si>
  <si>
    <t>部位Ｕ値計算シート</t>
    <rPh sb="0" eb="2">
      <t>ブイ</t>
    </rPh>
    <rPh sb="3" eb="4">
      <t>チ</t>
    </rPh>
    <rPh sb="4" eb="6">
      <t>ケイサン</t>
    </rPh>
    <phoneticPr fontId="2"/>
  </si>
  <si>
    <t>文言追加</t>
    <rPh sb="0" eb="2">
      <t>モンゴン</t>
    </rPh>
    <rPh sb="2" eb="4">
      <t>ツイカ</t>
    </rPh>
    <phoneticPr fontId="2"/>
  </si>
  <si>
    <t>シート1　開口部に係る情報の入力</t>
    <rPh sb="5" eb="8">
      <t>カイコウブ</t>
    </rPh>
    <rPh sb="9" eb="10">
      <t>カカ</t>
    </rPh>
    <rPh sb="11" eb="13">
      <t>ジョウホウ</t>
    </rPh>
    <rPh sb="14" eb="16">
      <t>ニュウリョク</t>
    </rPh>
    <phoneticPr fontId="2"/>
  </si>
  <si>
    <t>ver.2.3</t>
    <phoneticPr fontId="2"/>
  </si>
  <si>
    <t>「浴室の断熱パターン別熱物性値対応表」の修正</t>
  </si>
  <si>
    <t>文言修正</t>
    <rPh sb="0" eb="2">
      <t>モンゴン</t>
    </rPh>
    <rPh sb="2" eb="4">
      <t>シュウセイ</t>
    </rPh>
    <phoneticPr fontId="2"/>
  </si>
  <si>
    <t>ver.2.4</t>
    <phoneticPr fontId="2"/>
  </si>
  <si>
    <t>2）簡略計算法②</t>
    <rPh sb="2" eb="4">
      <t>カンリャク</t>
    </rPh>
    <rPh sb="4" eb="6">
      <t>ケイサン</t>
    </rPh>
    <rPh sb="6" eb="7">
      <t>ホウ</t>
    </rPh>
    <phoneticPr fontId="2"/>
  </si>
  <si>
    <t>ver.2.5</t>
    <phoneticPr fontId="2"/>
  </si>
  <si>
    <t>本Excelから削除とし、部位U計算シート単独の公開とした。</t>
    <rPh sb="0" eb="1">
      <t>ホン</t>
    </rPh>
    <rPh sb="8" eb="10">
      <t>サクジョ</t>
    </rPh>
    <rPh sb="13" eb="15">
      <t>ブイ</t>
    </rPh>
    <rPh sb="16" eb="18">
      <t>ケイサン</t>
    </rPh>
    <rPh sb="21" eb="23">
      <t>タンドク</t>
    </rPh>
    <rPh sb="24" eb="26">
      <t>コウカイ</t>
    </rPh>
    <phoneticPr fontId="2"/>
  </si>
  <si>
    <t>※ 熱貫流率（U値）については、別シートで公開している「部位U計算シート」の利用も可能です。</t>
    <rPh sb="8" eb="9">
      <t>アタイ</t>
    </rPh>
    <rPh sb="16" eb="17">
      <t>ベツ</t>
    </rPh>
    <rPh sb="21" eb="23">
      <t>コウカイ</t>
    </rPh>
    <phoneticPr fontId="2"/>
  </si>
  <si>
    <t xml:space="preserve">
　本エクセル計算シートの計算方法は、国立研究開発法人建築研究所のホームページで公開されている「建築物のエネルギー消費性能に関する技術情報」の「平成28年省エネルギー基準に準拠したエネルギー消費性能の評価に関する技術情報（住宅）」(http://www.kenken.go.jp/becc/house.html)に示される第三章第二節「外皮性能」（以下、「建築研究所公開資料」という。）に基づき、当協会が作成したものです。
　万一、技術情報と本エクセル計算シートの内容に齟齬がある場合は、建築研究所公開資料で定める内容が優先されます。
</t>
    <phoneticPr fontId="2"/>
  </si>
  <si>
    <t xml:space="preserve">　
本エクセル計算シートは、バージョンによっては開く又は保存すると、一部の機能が失われるか、正常に実行されなくなる可能性があります。
</t>
    <rPh sb="2" eb="3">
      <t>ホン</t>
    </rPh>
    <rPh sb="7" eb="9">
      <t>ケイサン</t>
    </rPh>
    <rPh sb="24" eb="25">
      <t>ヒラ</t>
    </rPh>
    <rPh sb="26" eb="27">
      <t>マタ</t>
    </rPh>
    <rPh sb="28" eb="30">
      <t>ホゾン</t>
    </rPh>
    <rPh sb="34" eb="36">
      <t>イチブ</t>
    </rPh>
    <rPh sb="37" eb="39">
      <t>キノウ</t>
    </rPh>
    <rPh sb="40" eb="41">
      <t>ウシナ</t>
    </rPh>
    <rPh sb="46" eb="48">
      <t>セイジョウ</t>
    </rPh>
    <rPh sb="49" eb="51">
      <t>ジッコウ</t>
    </rPh>
    <rPh sb="57" eb="60">
      <t>カノウセイ</t>
    </rPh>
    <phoneticPr fontId="2"/>
  </si>
  <si>
    <t>５）</t>
    <phoneticPr fontId="2"/>
  </si>
  <si>
    <t>部位U値計算シートは本ファイルに添付されていません。別途ご用意ください。</t>
    <phoneticPr fontId="2"/>
  </si>
  <si>
    <t>ver.2.6</t>
    <phoneticPr fontId="2"/>
  </si>
  <si>
    <t>本バージョン：ver.2.7</t>
    <phoneticPr fontId="2"/>
  </si>
  <si>
    <t>8地域の冷房期の平均日射熱取得率基準値の変更</t>
    <rPh sb="1" eb="3">
      <t>チイキ</t>
    </rPh>
    <rPh sb="4" eb="6">
      <t>レイボウ</t>
    </rPh>
    <rPh sb="6" eb="7">
      <t>キ</t>
    </rPh>
    <rPh sb="8" eb="10">
      <t>ヘイキン</t>
    </rPh>
    <rPh sb="10" eb="12">
      <t>ニッシャ</t>
    </rPh>
    <rPh sb="12" eb="13">
      <t>ネツ</t>
    </rPh>
    <rPh sb="13" eb="15">
      <t>シュトク</t>
    </rPh>
    <rPh sb="15" eb="16">
      <t>リツ</t>
    </rPh>
    <rPh sb="16" eb="18">
      <t>キジュン</t>
    </rPh>
    <rPh sb="18" eb="19">
      <t>チ</t>
    </rPh>
    <rPh sb="20" eb="22">
      <t>ヘンコウ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</si>
</sst>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
    <numFmt numFmtId="177" formatCode="0.000_);[Red]\(0.000\)"/>
    <numFmt numFmtId="178" formatCode="0.0"/>
    <numFmt numFmtId="179" formatCode="0.000_ "/>
    <numFmt numFmtId="180" formatCode="0.00_ "/>
    <numFmt numFmtId="181" formatCode="0.0_ "/>
    <numFmt numFmtId="182" formatCode="0.0000"/>
    <numFmt numFmtId="183" formatCode="0.0%"/>
    <numFmt numFmtId="184" formatCode="0.00&quot;㎡&quot;"/>
    <numFmt numFmtId="185" formatCode="0_ "/>
    <numFmt numFmtId="186" formatCode="0;&quot;-&quot;"/>
    <numFmt numFmtId="187" formatCode="0_);[Red]\(0\)"/>
    <numFmt numFmtId="188" formatCode="yyyy/m/d;@"/>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0"/>
      <name val="ＭＳ 明朝"/>
      <family val="1"/>
      <charset val="128"/>
    </font>
    <font>
      <sz val="10"/>
      <name val="ＭＳ Ｐゴシック"/>
      <family val="3"/>
      <charset val="128"/>
      <scheme val="minor"/>
    </font>
    <font>
      <sz val="6"/>
      <name val="ＭＳ Ｐゴシック"/>
      <family val="2"/>
      <charset val="128"/>
      <scheme val="minor"/>
    </font>
    <font>
      <b/>
      <sz val="10"/>
      <color rgb="FFFF0000"/>
      <name val="ＭＳ Ｐゴシック"/>
      <family val="3"/>
      <charset val="128"/>
    </font>
    <font>
      <sz val="6"/>
      <name val="ＭＳ Ｐゴシック"/>
      <family val="3"/>
      <charset val="128"/>
      <scheme val="minor"/>
    </font>
    <font>
      <sz val="9"/>
      <name val="HG丸ｺﾞｼｯｸM-PRO"/>
      <family val="3"/>
      <charset val="128"/>
    </font>
    <font>
      <sz val="9"/>
      <color rgb="FFFF0000"/>
      <name val="HG丸ｺﾞｼｯｸM-PRO"/>
      <family val="3"/>
      <charset val="128"/>
    </font>
    <font>
      <sz val="10"/>
      <color rgb="FFFF0000"/>
      <name val="ＭＳ Ｐゴシック"/>
      <family val="3"/>
      <charset val="128"/>
    </font>
    <font>
      <sz val="10"/>
      <color rgb="FFFF0000"/>
      <name val="HG丸ｺﾞｼｯｸM-PRO"/>
      <family val="3"/>
      <charset val="128"/>
    </font>
    <font>
      <sz val="9"/>
      <color rgb="FF000000"/>
      <name val="Meiryo UI"/>
      <family val="3"/>
      <charset val="128"/>
    </font>
    <font>
      <vertAlign val="subscript"/>
      <sz val="10"/>
      <name val="HG丸ｺﾞｼｯｸM-PRO"/>
      <family val="3"/>
      <charset val="128"/>
    </font>
    <font>
      <b/>
      <sz val="10"/>
      <name val="ＭＳ Ｐゴシック"/>
      <family val="3"/>
      <charset val="128"/>
    </font>
    <font>
      <b/>
      <sz val="14"/>
      <name val="HG丸ｺﾞｼｯｸM-PRO"/>
      <family val="3"/>
      <charset val="128"/>
    </font>
    <font>
      <b/>
      <sz val="12"/>
      <name val="HG丸ｺﾞｼｯｸM-PRO"/>
      <family val="3"/>
      <charset val="128"/>
    </font>
    <font>
      <sz val="8"/>
      <name val="HG丸ｺﾞｼｯｸM-PRO"/>
      <family val="3"/>
      <charset val="128"/>
    </font>
    <font>
      <sz val="11"/>
      <name val="ＭＳ Ｐゴシック"/>
      <family val="3"/>
      <charset val="128"/>
      <scheme val="minor"/>
    </font>
    <font>
      <b/>
      <sz val="9"/>
      <name val="ＭＳ Ｐゴシック"/>
      <family val="3"/>
      <charset val="128"/>
    </font>
    <font>
      <u/>
      <sz val="11"/>
      <name val="HG丸ｺﾞｼｯｸM-PRO"/>
      <family val="3"/>
      <charset val="128"/>
    </font>
    <font>
      <sz val="6"/>
      <name val="HG丸ｺﾞｼｯｸM-PRO"/>
      <family val="3"/>
      <charset val="128"/>
    </font>
    <font>
      <sz val="11"/>
      <color rgb="FF00B050"/>
      <name val="ＭＳ Ｐゴシック"/>
      <family val="3"/>
      <charset val="128"/>
    </font>
    <font>
      <sz val="10"/>
      <color rgb="FF00B050"/>
      <name val="ＭＳ Ｐゴシック"/>
      <family val="3"/>
      <charset val="128"/>
    </font>
    <font>
      <b/>
      <sz val="10"/>
      <color rgb="FF00B050"/>
      <name val="ＭＳ Ｐゴシック"/>
      <family val="3"/>
      <charset val="128"/>
    </font>
    <font>
      <sz val="9"/>
      <color rgb="FF00B050"/>
      <name val="ＭＳ Ｐゴシック"/>
      <family val="3"/>
      <charset val="128"/>
    </font>
    <font>
      <sz val="8"/>
      <color rgb="FF00B050"/>
      <name val="ＭＳ Ｐゴシック"/>
      <family val="3"/>
      <charset val="128"/>
    </font>
    <font>
      <sz val="10"/>
      <color rgb="FFFFFF00"/>
      <name val="ＭＳ Ｐゴシック"/>
      <family val="3"/>
      <charset val="128"/>
    </font>
    <font>
      <sz val="6"/>
      <color rgb="FF00B050"/>
      <name val="ＭＳ Ｐゴシック"/>
      <family val="3"/>
      <charset val="128"/>
    </font>
    <font>
      <sz val="10"/>
      <color theme="2" tint="-0.499984740745262"/>
      <name val="ＭＳ Ｐゴシック"/>
      <family val="3"/>
      <charset val="128"/>
    </font>
    <font>
      <sz val="10"/>
      <color theme="2" tint="-0.499984740745262"/>
      <name val="HG丸ｺﾞｼｯｸM-PRO"/>
      <family val="3"/>
      <charset val="128"/>
    </font>
    <font>
      <sz val="8"/>
      <name val="ＭＳ Ｐゴシック"/>
      <family val="3"/>
      <charset val="128"/>
    </font>
    <font>
      <sz val="10"/>
      <color rgb="FF00B050"/>
      <name val="ＭＳ Ｐゴシック"/>
      <family val="3"/>
      <charset val="128"/>
      <scheme val="minor"/>
    </font>
    <font>
      <sz val="10"/>
      <name val="游明朝"/>
      <family val="1"/>
      <charset val="128"/>
    </font>
    <font>
      <i/>
      <sz val="10"/>
      <name val="ＭＳ Ｐゴシック"/>
      <family val="3"/>
      <charset val="128"/>
    </font>
    <font>
      <sz val="10"/>
      <color theme="0" tint="-0.499984740745262"/>
      <name val="ＭＳ Ｐゴシック"/>
      <family val="3"/>
      <charset val="128"/>
    </font>
    <font>
      <sz val="8"/>
      <color theme="0" tint="-0.499984740745262"/>
      <name val="HG丸ｺﾞｼｯｸM-PRO"/>
      <family val="3"/>
      <charset val="128"/>
    </font>
    <font>
      <sz val="10"/>
      <color rgb="FF00B050"/>
      <name val="HG丸ｺﾞｼｯｸM-PRO"/>
      <family val="3"/>
      <charset val="128"/>
    </font>
    <font>
      <sz val="10"/>
      <name val="Wingdings"/>
      <charset val="2"/>
    </font>
    <font>
      <sz val="10"/>
      <color rgb="FFFF0000"/>
      <name val="ＭＳ 明朝"/>
      <family val="1"/>
      <charset val="128"/>
    </font>
    <font>
      <sz val="11"/>
      <name val="ＭＳ ゴシック"/>
      <family val="3"/>
      <charset val="128"/>
    </font>
    <font>
      <sz val="10.5"/>
      <name val="ＭＳ ゴシック"/>
      <family val="3"/>
      <charset val="128"/>
    </font>
    <font>
      <sz val="11"/>
      <color rgb="FFFF0000"/>
      <name val="ＭＳ Ｐゴシック"/>
      <family val="3"/>
      <charset val="128"/>
    </font>
    <font>
      <u/>
      <sz val="11"/>
      <color theme="10"/>
      <name val="ＭＳ Ｐゴシック"/>
      <family val="3"/>
      <charset val="128"/>
    </font>
    <font>
      <sz val="11"/>
      <color rgb="FF000000"/>
      <name val="ＭＳ Ｐゴシック"/>
      <family val="3"/>
      <charset val="128"/>
    </font>
    <font>
      <i/>
      <sz val="10"/>
      <color rgb="FFFF0000"/>
      <name val="ＭＳ Ｐゴシック"/>
      <family val="3"/>
      <charset val="128"/>
    </font>
  </fonts>
  <fills count="2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rgb="FFFFCCFF"/>
        <bgColor indexed="64"/>
      </patternFill>
    </fill>
    <fill>
      <patternFill patternType="solid">
        <fgColor rgb="FFCCECFF"/>
        <bgColor indexed="64"/>
      </patternFill>
    </fill>
    <fill>
      <patternFill patternType="solid">
        <fgColor rgb="FFC000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3" tint="0.7999206518753624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65"/>
        <bgColor indexed="64"/>
      </patternFill>
    </fill>
    <fill>
      <patternFill patternType="solid">
        <fgColor rgb="FFFFFFCC"/>
        <bgColor indexed="64"/>
      </patternFill>
    </fill>
    <fill>
      <patternFill patternType="lightGray"/>
    </fill>
    <fill>
      <patternFill patternType="lightGray">
        <fgColor auto="1"/>
      </patternFill>
    </fill>
    <fill>
      <patternFill patternType="lightGray">
        <bgColor auto="1"/>
      </patternFill>
    </fill>
    <fill>
      <patternFill patternType="lightGray">
        <bgColor theme="0" tint="-4.9989318521683403E-2"/>
      </patternFill>
    </fill>
  </fills>
  <borders count="161">
    <border>
      <left/>
      <right/>
      <top/>
      <bottom/>
      <diagonal/>
    </border>
    <border>
      <left/>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diagonal/>
    </border>
    <border>
      <left/>
      <right style="medium">
        <color indexed="64"/>
      </right>
      <top style="dotted">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hair">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bottom style="hair">
        <color indexed="64"/>
      </bottom>
      <diagonal/>
    </border>
    <border>
      <left style="medium">
        <color auto="1"/>
      </left>
      <right style="thin">
        <color auto="1"/>
      </right>
      <top style="medium">
        <color auto="1"/>
      </top>
      <bottom style="medium">
        <color auto="1"/>
      </bottom>
      <diagonal/>
    </border>
    <border>
      <left/>
      <right style="thin">
        <color indexed="64"/>
      </right>
      <top style="thin">
        <color indexed="64"/>
      </top>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38" fontId="1" fillId="0" borderId="0" applyFont="0" applyFill="0" applyBorder="0" applyAlignment="0" applyProtection="0"/>
    <xf numFmtId="0" fontId="8" fillId="0" borderId="0"/>
    <xf numFmtId="9" fontId="1" fillId="0" borderId="0" applyFont="0" applyFill="0" applyBorder="0" applyAlignment="0" applyProtection="0">
      <alignment vertical="center"/>
    </xf>
    <xf numFmtId="0" fontId="48" fillId="0" borderId="0" applyNumberFormat="0" applyFill="0" applyBorder="0" applyAlignment="0" applyProtection="0"/>
  </cellStyleXfs>
  <cellXfs count="1153">
    <xf numFmtId="0" fontId="0" fillId="0" borderId="0" xfId="0"/>
    <xf numFmtId="0" fontId="3" fillId="0" borderId="0" xfId="0" applyFont="1" applyAlignment="1">
      <alignment vertical="center"/>
    </xf>
    <xf numFmtId="0" fontId="0" fillId="0" borderId="0" xfId="0" applyFill="1" applyAlignment="1">
      <alignment vertical="center"/>
    </xf>
    <xf numFmtId="0" fontId="3" fillId="0" borderId="0" xfId="0" applyFont="1" applyFill="1" applyAlignment="1">
      <alignment vertical="center"/>
    </xf>
    <xf numFmtId="0" fontId="6" fillId="0" borderId="0" xfId="0" applyFont="1" applyFill="1" applyAlignment="1">
      <alignment vertical="center"/>
    </xf>
    <xf numFmtId="0" fontId="3" fillId="0" borderId="0" xfId="0" applyFont="1" applyFill="1" applyBorder="1" applyAlignment="1">
      <alignment vertical="center"/>
    </xf>
    <xf numFmtId="0" fontId="3" fillId="0" borderId="0" xfId="0" applyFont="1" applyFill="1"/>
    <xf numFmtId="0" fontId="0" fillId="0" borderId="0" xfId="0" applyFill="1"/>
    <xf numFmtId="0" fontId="6" fillId="3" borderId="27" xfId="0" applyFont="1" applyFill="1" applyBorder="1" applyAlignment="1" applyProtection="1">
      <alignment vertical="center"/>
      <protection locked="0"/>
    </xf>
    <xf numFmtId="0" fontId="6" fillId="3" borderId="52" xfId="0" applyFont="1" applyFill="1" applyBorder="1" applyAlignment="1" applyProtection="1">
      <alignment vertical="center"/>
      <protection locked="0"/>
    </xf>
    <xf numFmtId="0" fontId="6" fillId="3" borderId="28" xfId="0" applyFont="1" applyFill="1" applyBorder="1" applyAlignment="1" applyProtection="1">
      <alignment vertical="center"/>
      <protection locked="0"/>
    </xf>
    <xf numFmtId="0" fontId="6" fillId="0" borderId="0" xfId="0" applyFont="1" applyFill="1" applyBorder="1" applyAlignment="1">
      <alignment vertical="center"/>
    </xf>
    <xf numFmtId="0" fontId="5" fillId="0" borderId="0" xfId="0" applyFont="1" applyFill="1" applyBorder="1" applyAlignment="1">
      <alignment vertical="center"/>
    </xf>
    <xf numFmtId="0" fontId="5" fillId="0" borderId="0" xfId="0" applyFont="1" applyFill="1" applyAlignment="1">
      <alignment vertical="center"/>
    </xf>
    <xf numFmtId="0" fontId="5" fillId="3" borderId="52" xfId="0" applyFont="1" applyFill="1" applyBorder="1" applyAlignment="1" applyProtection="1">
      <alignment vertical="center"/>
      <protection locked="0"/>
    </xf>
    <xf numFmtId="2" fontId="4" fillId="0" borderId="0" xfId="0" applyNumberFormat="1" applyFont="1" applyFill="1" applyAlignment="1">
      <alignment vertical="center"/>
    </xf>
    <xf numFmtId="176" fontId="3" fillId="0" borderId="0" xfId="0" applyNumberFormat="1" applyFont="1" applyAlignment="1">
      <alignment vertical="center"/>
    </xf>
    <xf numFmtId="0" fontId="6" fillId="0" borderId="0" xfId="0" applyFont="1" applyFill="1" applyBorder="1" applyAlignment="1" applyProtection="1">
      <alignment vertical="center"/>
    </xf>
    <xf numFmtId="0" fontId="0" fillId="0" borderId="14" xfId="0" applyFont="1" applyFill="1" applyBorder="1" applyAlignment="1" applyProtection="1">
      <alignment horizontal="center" vertical="center"/>
    </xf>
    <xf numFmtId="0" fontId="9" fillId="0" borderId="0" xfId="0" applyFont="1" applyFill="1" applyAlignment="1">
      <alignment vertical="center"/>
    </xf>
    <xf numFmtId="0" fontId="9" fillId="0" borderId="0" xfId="0" applyFont="1" applyFill="1" applyBorder="1" applyAlignment="1">
      <alignment horizontal="right" vertical="center"/>
    </xf>
    <xf numFmtId="0" fontId="5" fillId="3" borderId="37" xfId="0" applyFont="1" applyFill="1" applyBorder="1" applyAlignment="1" applyProtection="1">
      <alignment horizontal="center" vertical="center"/>
      <protection locked="0"/>
    </xf>
    <xf numFmtId="0" fontId="5" fillId="3" borderId="43" xfId="0" applyFont="1" applyFill="1" applyBorder="1" applyAlignment="1" applyProtection="1">
      <alignment horizontal="center" vertical="center"/>
      <protection locked="0"/>
    </xf>
    <xf numFmtId="2" fontId="5" fillId="3" borderId="27" xfId="0" applyNumberFormat="1" applyFont="1" applyFill="1" applyBorder="1" applyAlignment="1" applyProtection="1">
      <alignment vertical="center"/>
      <protection locked="0"/>
    </xf>
    <xf numFmtId="2" fontId="5" fillId="3" borderId="52" xfId="0" applyNumberFormat="1" applyFont="1" applyFill="1" applyBorder="1" applyAlignment="1" applyProtection="1">
      <alignment vertical="center"/>
      <protection locked="0"/>
    </xf>
    <xf numFmtId="2" fontId="5" fillId="3" borderId="28" xfId="0" applyNumberFormat="1" applyFont="1" applyFill="1" applyBorder="1" applyAlignment="1" applyProtection="1">
      <alignment vertical="center"/>
      <protection locked="0"/>
    </xf>
    <xf numFmtId="2" fontId="4" fillId="0" borderId="0" xfId="0" applyNumberFormat="1" applyFont="1" applyFill="1" applyAlignment="1">
      <alignment horizontal="center" vertical="center"/>
    </xf>
    <xf numFmtId="0" fontId="3" fillId="0" borderId="0" xfId="0" applyFont="1" applyFill="1" applyAlignment="1">
      <alignment horizontal="center" vertical="center"/>
    </xf>
    <xf numFmtId="0" fontId="3" fillId="0" borderId="0" xfId="0" applyFont="1" applyAlignment="1">
      <alignment horizontal="center" vertical="center"/>
    </xf>
    <xf numFmtId="0" fontId="0" fillId="0" borderId="0" xfId="0" applyProtection="1"/>
    <xf numFmtId="0" fontId="6" fillId="0" borderId="0" xfId="0" applyFont="1" applyAlignment="1" applyProtection="1">
      <alignment vertical="center"/>
    </xf>
    <xf numFmtId="0" fontId="3" fillId="0" borderId="6" xfId="0" applyFont="1" applyFill="1" applyBorder="1" applyAlignment="1" applyProtection="1">
      <alignment vertical="center"/>
    </xf>
    <xf numFmtId="0" fontId="3" fillId="0" borderId="0" xfId="0" applyFont="1" applyAlignment="1" applyProtection="1">
      <alignment vertical="center"/>
    </xf>
    <xf numFmtId="0" fontId="3" fillId="0" borderId="7" xfId="0" applyFont="1" applyFill="1" applyBorder="1" applyAlignment="1" applyProtection="1">
      <alignment vertical="center"/>
    </xf>
    <xf numFmtId="0" fontId="3" fillId="0" borderId="61" xfId="0" applyFont="1" applyBorder="1" applyAlignment="1" applyProtection="1">
      <alignment vertical="center"/>
    </xf>
    <xf numFmtId="0" fontId="3" fillId="2" borderId="59" xfId="0" applyFont="1" applyFill="1" applyBorder="1" applyAlignment="1" applyProtection="1">
      <alignment vertical="center"/>
    </xf>
    <xf numFmtId="0" fontId="3" fillId="2" borderId="62" xfId="0" applyFont="1" applyFill="1" applyBorder="1" applyAlignment="1" applyProtection="1">
      <alignment vertical="center"/>
    </xf>
    <xf numFmtId="0" fontId="6" fillId="0" borderId="70" xfId="0" applyFont="1" applyFill="1" applyBorder="1" applyAlignment="1" applyProtection="1">
      <alignment vertical="center"/>
    </xf>
    <xf numFmtId="0" fontId="6" fillId="0" borderId="69" xfId="0" applyFont="1" applyFill="1" applyBorder="1" applyAlignment="1" applyProtection="1">
      <alignment vertical="center"/>
    </xf>
    <xf numFmtId="0" fontId="6" fillId="0" borderId="71" xfId="0" applyFont="1" applyFill="1" applyBorder="1" applyAlignment="1" applyProtection="1">
      <alignment horizontal="center" vertical="center"/>
    </xf>
    <xf numFmtId="0" fontId="6" fillId="0" borderId="69" xfId="0" applyFont="1" applyFill="1" applyBorder="1" applyAlignment="1" applyProtection="1">
      <alignment horizontal="center" vertical="center"/>
    </xf>
    <xf numFmtId="0" fontId="6" fillId="0" borderId="72" xfId="0" applyFont="1" applyFill="1" applyBorder="1" applyAlignment="1" applyProtection="1">
      <alignment vertical="center"/>
    </xf>
    <xf numFmtId="0" fontId="3" fillId="0" borderId="0" xfId="0" applyFont="1" applyFill="1" applyBorder="1" applyAlignment="1" applyProtection="1">
      <alignment vertical="center"/>
    </xf>
    <xf numFmtId="0" fontId="3"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3" fillId="0" borderId="0" xfId="0" applyFont="1" applyAlignment="1" applyProtection="1">
      <alignment horizontal="center" vertical="center"/>
    </xf>
    <xf numFmtId="0" fontId="3" fillId="0" borderId="0" xfId="0" applyFont="1" applyBorder="1" applyAlignment="1" applyProtection="1">
      <alignment vertical="center"/>
    </xf>
    <xf numFmtId="2" fontId="4" fillId="0" borderId="0" xfId="1" applyNumberFormat="1" applyFont="1" applyBorder="1" applyAlignment="1" applyProtection="1">
      <alignment horizontal="right" vertical="center"/>
    </xf>
    <xf numFmtId="0" fontId="5" fillId="0" borderId="0" xfId="0" applyFont="1" applyAlignment="1" applyProtection="1">
      <alignment vertical="center"/>
    </xf>
    <xf numFmtId="0" fontId="3" fillId="0" borderId="0" xfId="0" applyFont="1" applyProtection="1"/>
    <xf numFmtId="0" fontId="0" fillId="0" borderId="0" xfId="0" applyFill="1" applyAlignment="1" applyProtection="1">
      <alignment vertical="center"/>
    </xf>
    <xf numFmtId="0" fontId="0" fillId="0" borderId="0" xfId="0" applyFill="1" applyBorder="1" applyAlignment="1" applyProtection="1">
      <alignment vertical="center"/>
    </xf>
    <xf numFmtId="0" fontId="3" fillId="8" borderId="0" xfId="0"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0" fontId="6" fillId="0"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vertical="center"/>
    </xf>
    <xf numFmtId="0" fontId="7" fillId="2" borderId="14" xfId="0" applyFont="1" applyFill="1" applyBorder="1" applyAlignment="1" applyProtection="1">
      <alignment horizontal="center" vertical="center"/>
    </xf>
    <xf numFmtId="0" fontId="7" fillId="0" borderId="0" xfId="0" applyFont="1" applyFill="1" applyBorder="1" applyAlignment="1" applyProtection="1">
      <alignment vertical="center" wrapText="1"/>
    </xf>
    <xf numFmtId="0" fontId="3" fillId="0" borderId="0" xfId="0" applyFont="1" applyFill="1" applyAlignment="1" applyProtection="1">
      <alignment horizontal="center" vertical="center" wrapText="1"/>
    </xf>
    <xf numFmtId="0" fontId="5" fillId="0" borderId="33"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xf>
    <xf numFmtId="0" fontId="3" fillId="7" borderId="0" xfId="0" applyFont="1" applyFill="1" applyAlignment="1" applyProtection="1">
      <alignment horizontal="center" vertical="center" wrapText="1"/>
    </xf>
    <xf numFmtId="0" fontId="3" fillId="8" borderId="0" xfId="0" applyFont="1" applyFill="1" applyAlignment="1" applyProtection="1">
      <alignment horizontal="center" vertical="center" wrapText="1"/>
    </xf>
    <xf numFmtId="0" fontId="3" fillId="6" borderId="0" xfId="0" applyFont="1" applyFill="1" applyAlignment="1" applyProtection="1">
      <alignment horizontal="center" vertical="center" wrapText="1"/>
    </xf>
    <xf numFmtId="0" fontId="3" fillId="0" borderId="0" xfId="0" applyFont="1" applyFill="1" applyAlignment="1" applyProtection="1">
      <alignment vertical="center" wrapText="1"/>
    </xf>
    <xf numFmtId="0" fontId="3" fillId="0" borderId="0" xfId="0" applyFont="1" applyFill="1" applyBorder="1" applyAlignment="1" applyProtection="1">
      <alignment horizontal="center" vertical="center" wrapText="1"/>
    </xf>
    <xf numFmtId="0" fontId="7" fillId="8" borderId="0" xfId="0" applyFont="1" applyFill="1" applyAlignment="1" applyProtection="1">
      <alignment horizontal="center" vertical="center" wrapText="1"/>
    </xf>
    <xf numFmtId="0" fontId="7" fillId="6" borderId="0" xfId="0" applyFont="1" applyFill="1" applyAlignment="1" applyProtection="1">
      <alignment horizontal="center" vertical="center"/>
    </xf>
    <xf numFmtId="0" fontId="19" fillId="8" borderId="0" xfId="0" applyFont="1" applyFill="1" applyAlignment="1" applyProtection="1">
      <alignment horizontal="center" vertical="center"/>
    </xf>
    <xf numFmtId="0" fontId="7" fillId="6" borderId="0" xfId="0" applyFont="1" applyFill="1" applyAlignment="1" applyProtection="1">
      <alignment horizontal="center" vertical="center" wrapText="1"/>
    </xf>
    <xf numFmtId="0" fontId="19" fillId="6" borderId="0" xfId="0" applyFont="1" applyFill="1" applyAlignment="1" applyProtection="1">
      <alignment horizontal="center" vertical="center"/>
    </xf>
    <xf numFmtId="183" fontId="16" fillId="0" borderId="0" xfId="3" applyNumberFormat="1" applyFont="1" applyFill="1" applyBorder="1" applyAlignment="1" applyProtection="1">
      <alignment vertical="center"/>
    </xf>
    <xf numFmtId="176" fontId="15" fillId="0" borderId="0" xfId="0" applyNumberFormat="1" applyFont="1" applyFill="1" applyAlignment="1" applyProtection="1">
      <alignment horizontal="right" vertical="center"/>
    </xf>
    <xf numFmtId="2" fontId="3" fillId="0" borderId="0" xfId="0" applyNumberFormat="1" applyFont="1" applyFill="1" applyAlignment="1" applyProtection="1">
      <alignment horizontal="right" vertical="center"/>
    </xf>
    <xf numFmtId="2" fontId="3" fillId="0" borderId="0" xfId="0" applyNumberFormat="1" applyFont="1" applyFill="1" applyBorder="1" applyAlignment="1" applyProtection="1">
      <alignment horizontal="right" vertical="center"/>
    </xf>
    <xf numFmtId="2" fontId="3" fillId="0" borderId="0" xfId="0" applyNumberFormat="1" applyFont="1" applyFill="1" applyAlignment="1" applyProtection="1">
      <alignment vertical="center"/>
    </xf>
    <xf numFmtId="0" fontId="15" fillId="0" borderId="0" xfId="0" applyFont="1" applyFill="1" applyAlignment="1" applyProtection="1">
      <alignment horizontal="right" vertical="center"/>
    </xf>
    <xf numFmtId="9" fontId="3" fillId="0" borderId="0" xfId="0" applyNumberFormat="1" applyFont="1" applyFill="1" applyAlignment="1" applyProtection="1">
      <alignment horizontal="center" vertical="center" wrapText="1"/>
    </xf>
    <xf numFmtId="0" fontId="15" fillId="0" borderId="0" xfId="0" applyFont="1" applyFill="1" applyAlignment="1" applyProtection="1">
      <alignment vertical="center"/>
    </xf>
    <xf numFmtId="0" fontId="5" fillId="0" borderId="29" xfId="0" applyFont="1" applyFill="1" applyBorder="1" applyAlignment="1" applyProtection="1">
      <alignment horizontal="center" vertical="center"/>
    </xf>
    <xf numFmtId="176" fontId="3" fillId="0" borderId="0" xfId="0" applyNumberFormat="1" applyFont="1" applyFill="1" applyAlignment="1" applyProtection="1">
      <alignment vertical="center"/>
    </xf>
    <xf numFmtId="0" fontId="5" fillId="0" borderId="16" xfId="0" applyFont="1" applyFill="1" applyBorder="1" applyAlignment="1" applyProtection="1">
      <alignment horizontal="center" vertical="center"/>
    </xf>
    <xf numFmtId="10" fontId="5" fillId="0" borderId="0" xfId="3" applyNumberFormat="1" applyFont="1" applyFill="1" applyBorder="1" applyAlignment="1" applyProtection="1">
      <alignment horizontal="center" vertical="center"/>
    </xf>
    <xf numFmtId="184" fontId="5" fillId="0" borderId="0" xfId="0" applyNumberFormat="1" applyFont="1" applyFill="1" applyBorder="1" applyAlignment="1" applyProtection="1">
      <alignment horizontal="center" vertical="center"/>
    </xf>
    <xf numFmtId="176" fontId="3" fillId="8" borderId="0" xfId="0" applyNumberFormat="1" applyFont="1" applyFill="1" applyAlignment="1" applyProtection="1">
      <alignment horizontal="center" vertical="center"/>
    </xf>
    <xf numFmtId="176" fontId="3" fillId="6" borderId="0" xfId="0" applyNumberFormat="1" applyFont="1" applyFill="1" applyAlignment="1" applyProtection="1">
      <alignment horizontal="center" vertical="center"/>
    </xf>
    <xf numFmtId="0" fontId="5" fillId="0" borderId="0" xfId="0" applyFont="1" applyFill="1" applyAlignment="1" applyProtection="1">
      <alignment vertical="center"/>
    </xf>
    <xf numFmtId="0" fontId="3" fillId="0" borderId="14" xfId="0" applyFont="1" applyFill="1" applyBorder="1" applyAlignment="1" applyProtection="1">
      <alignment horizontal="center" vertical="center"/>
    </xf>
    <xf numFmtId="0" fontId="3" fillId="0" borderId="74" xfId="0" applyFont="1" applyFill="1" applyBorder="1" applyAlignment="1" applyProtection="1">
      <alignment horizontal="center" vertical="center"/>
    </xf>
    <xf numFmtId="2" fontId="3" fillId="0" borderId="14" xfId="0" applyNumberFormat="1" applyFont="1" applyFill="1" applyBorder="1" applyAlignment="1" applyProtection="1">
      <alignment vertical="center"/>
    </xf>
    <xf numFmtId="2" fontId="3" fillId="0" borderId="47" xfId="0" applyNumberFormat="1" applyFont="1" applyFill="1" applyBorder="1" applyAlignment="1" applyProtection="1">
      <alignment vertical="center"/>
    </xf>
    <xf numFmtId="177" fontId="3" fillId="0" borderId="14" xfId="0" applyNumberFormat="1" applyFont="1" applyFill="1" applyBorder="1" applyAlignment="1" applyProtection="1">
      <alignment horizontal="right" vertical="center"/>
    </xf>
    <xf numFmtId="0" fontId="3" fillId="0" borderId="0" xfId="0" applyFont="1" applyFill="1" applyBorder="1" applyAlignment="1" applyProtection="1">
      <alignment vertical="center" shrinkToFit="1"/>
    </xf>
    <xf numFmtId="2" fontId="3" fillId="0" borderId="0" xfId="0" applyNumberFormat="1" applyFont="1" applyFill="1" applyBorder="1" applyAlignment="1" applyProtection="1">
      <alignment vertical="center"/>
    </xf>
    <xf numFmtId="0" fontId="5" fillId="0" borderId="0" xfId="0" applyFont="1" applyFill="1" applyAlignment="1" applyProtection="1">
      <alignment horizontal="center" vertical="center"/>
    </xf>
    <xf numFmtId="0" fontId="5" fillId="0" borderId="0" xfId="0" applyFont="1" applyFill="1" applyAlignment="1" applyProtection="1">
      <alignment horizontal="right" vertical="top"/>
    </xf>
    <xf numFmtId="0" fontId="0" fillId="0" borderId="0" xfId="0" applyFill="1" applyProtection="1"/>
    <xf numFmtId="0" fontId="0" fillId="0" borderId="0" xfId="0" applyFill="1" applyAlignment="1" applyProtection="1">
      <alignment horizontal="center"/>
    </xf>
    <xf numFmtId="0" fontId="3" fillId="0" borderId="0" xfId="0" applyFont="1" applyFill="1" applyProtection="1"/>
    <xf numFmtId="0" fontId="5" fillId="3" borderId="27" xfId="0" applyFont="1" applyFill="1" applyBorder="1" applyAlignment="1" applyProtection="1">
      <alignment vertical="center"/>
      <protection locked="0"/>
    </xf>
    <xf numFmtId="0" fontId="5" fillId="3" borderId="28" xfId="0" applyFont="1" applyFill="1" applyBorder="1" applyAlignment="1" applyProtection="1">
      <alignment vertical="center"/>
      <protection locked="0"/>
    </xf>
    <xf numFmtId="2" fontId="4" fillId="0" borderId="0" xfId="0" applyNumberFormat="1" applyFont="1" applyAlignment="1" applyProtection="1">
      <alignment vertical="center"/>
    </xf>
    <xf numFmtId="0" fontId="6" fillId="0" borderId="0" xfId="0" applyFont="1" applyBorder="1" applyAlignment="1" applyProtection="1">
      <alignment horizontal="center" vertical="center"/>
    </xf>
    <xf numFmtId="180" fontId="5" fillId="0" borderId="0" xfId="0" applyNumberFormat="1" applyFont="1" applyBorder="1" applyAlignment="1" applyProtection="1">
      <alignment horizontal="center" vertical="center"/>
    </xf>
    <xf numFmtId="0" fontId="3" fillId="0" borderId="0" xfId="0" quotePrefix="1" applyFont="1" applyAlignment="1" applyProtection="1">
      <alignment horizontal="center" vertical="center"/>
    </xf>
    <xf numFmtId="178" fontId="3" fillId="0" borderId="0" xfId="0" applyNumberFormat="1" applyFont="1" applyAlignment="1" applyProtection="1">
      <alignment vertical="center"/>
    </xf>
    <xf numFmtId="176" fontId="3" fillId="0" borderId="0" xfId="0" applyNumberFormat="1" applyFont="1" applyAlignment="1" applyProtection="1">
      <alignment vertical="center"/>
    </xf>
    <xf numFmtId="2" fontId="3" fillId="0" borderId="0" xfId="0" applyNumberFormat="1" applyFont="1" applyAlignment="1" applyProtection="1">
      <alignment vertical="center"/>
    </xf>
    <xf numFmtId="0" fontId="5" fillId="14" borderId="38" xfId="0" applyFont="1" applyFill="1" applyBorder="1" applyAlignment="1" applyProtection="1">
      <alignment vertical="center"/>
      <protection locked="0"/>
    </xf>
    <xf numFmtId="0" fontId="5" fillId="14" borderId="27" xfId="0" applyFont="1" applyFill="1" applyBorder="1" applyAlignment="1" applyProtection="1">
      <alignment vertical="center"/>
      <protection locked="0"/>
    </xf>
    <xf numFmtId="0" fontId="5" fillId="14" borderId="55" xfId="0" applyFont="1" applyFill="1" applyBorder="1" applyAlignment="1" applyProtection="1">
      <alignment vertical="center"/>
      <protection locked="0"/>
    </xf>
    <xf numFmtId="0" fontId="5" fillId="14" borderId="52" xfId="0" applyFont="1" applyFill="1" applyBorder="1" applyAlignment="1" applyProtection="1">
      <alignment vertical="center"/>
      <protection locked="0"/>
    </xf>
    <xf numFmtId="0" fontId="3" fillId="0" borderId="0" xfId="0" applyFont="1" applyAlignment="1" applyProtection="1">
      <alignment vertical="center"/>
      <protection locked="0"/>
    </xf>
    <xf numFmtId="0" fontId="3" fillId="0" borderId="0" xfId="0" applyFont="1" applyFill="1" applyAlignment="1" applyProtection="1">
      <alignment vertical="center"/>
      <protection locked="0"/>
    </xf>
    <xf numFmtId="180" fontId="5" fillId="15" borderId="52" xfId="0" applyNumberFormat="1" applyFont="1" applyFill="1" applyBorder="1" applyAlignment="1" applyProtection="1">
      <alignment vertical="center"/>
      <protection locked="0"/>
    </xf>
    <xf numFmtId="180" fontId="5" fillId="15" borderId="56" xfId="0" applyNumberFormat="1" applyFont="1" applyFill="1" applyBorder="1" applyAlignment="1" applyProtection="1">
      <alignment vertical="center"/>
      <protection locked="0"/>
    </xf>
    <xf numFmtId="180" fontId="5" fillId="15" borderId="97" xfId="0" applyNumberFormat="1" applyFont="1" applyFill="1" applyBorder="1" applyAlignment="1" applyProtection="1">
      <alignment vertical="center"/>
      <protection locked="0"/>
    </xf>
    <xf numFmtId="180" fontId="5" fillId="15" borderId="98" xfId="0" applyNumberFormat="1" applyFont="1" applyFill="1" applyBorder="1" applyAlignment="1" applyProtection="1">
      <alignment vertical="center"/>
      <protection locked="0"/>
    </xf>
    <xf numFmtId="180" fontId="5" fillId="15" borderId="12" xfId="0" applyNumberFormat="1" applyFont="1" applyFill="1" applyBorder="1" applyAlignment="1" applyProtection="1">
      <alignment vertical="center"/>
      <protection locked="0"/>
    </xf>
    <xf numFmtId="180" fontId="5" fillId="15" borderId="100" xfId="0" applyNumberFormat="1" applyFont="1" applyFill="1" applyBorder="1" applyAlignment="1" applyProtection="1">
      <alignment vertical="center"/>
      <protection locked="0"/>
    </xf>
    <xf numFmtId="0" fontId="5" fillId="0" borderId="0" xfId="0" applyFont="1" applyAlignment="1" applyProtection="1">
      <alignment vertical="center"/>
    </xf>
    <xf numFmtId="0" fontId="5" fillId="0" borderId="7" xfId="0" applyFont="1" applyBorder="1" applyAlignment="1" applyProtection="1">
      <alignment vertical="center"/>
    </xf>
    <xf numFmtId="0" fontId="5" fillId="0" borderId="2" xfId="0" applyFont="1" applyBorder="1" applyAlignment="1" applyProtection="1">
      <alignment vertical="center"/>
    </xf>
    <xf numFmtId="0" fontId="5" fillId="0" borderId="15" xfId="0" applyFont="1" applyBorder="1" applyAlignment="1" applyProtection="1">
      <alignment vertical="center"/>
    </xf>
    <xf numFmtId="0" fontId="5" fillId="0" borderId="5" xfId="0" applyFont="1" applyBorder="1" applyAlignment="1" applyProtection="1">
      <alignment vertical="center"/>
    </xf>
    <xf numFmtId="0" fontId="5" fillId="0" borderId="8" xfId="0" applyFont="1" applyBorder="1" applyAlignment="1" applyProtection="1">
      <alignment vertical="center"/>
    </xf>
    <xf numFmtId="0" fontId="5" fillId="0" borderId="9" xfId="0" applyFont="1" applyBorder="1" applyAlignment="1" applyProtection="1">
      <alignment vertical="center"/>
    </xf>
    <xf numFmtId="0" fontId="5" fillId="0" borderId="18"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0" fillId="0" borderId="14" xfId="0" applyBorder="1" applyAlignment="1" applyProtection="1">
      <alignment horizontal="center" vertical="center"/>
    </xf>
    <xf numFmtId="0" fontId="3" fillId="3" borderId="6" xfId="0" applyFont="1" applyFill="1" applyBorder="1" applyAlignment="1" applyProtection="1">
      <alignment vertical="center"/>
    </xf>
    <xf numFmtId="181" fontId="3" fillId="0" borderId="0" xfId="0" applyNumberFormat="1" applyFont="1" applyAlignment="1" applyProtection="1">
      <alignment horizontal="center" vertical="center"/>
    </xf>
    <xf numFmtId="0" fontId="4" fillId="3" borderId="7" xfId="0" applyFont="1" applyFill="1" applyBorder="1" applyAlignment="1" applyProtection="1">
      <alignment vertical="center"/>
    </xf>
    <xf numFmtId="0" fontId="4" fillId="3" borderId="5" xfId="0" applyFont="1" applyFill="1" applyBorder="1" applyAlignment="1" applyProtection="1">
      <alignment vertical="center"/>
    </xf>
    <xf numFmtId="2" fontId="0" fillId="0" borderId="0" xfId="1" applyNumberFormat="1" applyFont="1" applyBorder="1" applyProtection="1"/>
    <xf numFmtId="0" fontId="7" fillId="0" borderId="0" xfId="0" applyFont="1" applyBorder="1" applyAlignment="1" applyProtection="1">
      <alignment horizontal="left" vertical="center"/>
    </xf>
    <xf numFmtId="0" fontId="5" fillId="0" borderId="0" xfId="0" applyFont="1" applyBorder="1" applyAlignment="1" applyProtection="1">
      <alignment horizontal="center" vertical="center"/>
    </xf>
    <xf numFmtId="0" fontId="3" fillId="6" borderId="14" xfId="0" applyFont="1" applyFill="1" applyBorder="1" applyAlignment="1" applyProtection="1">
      <alignment horizontal="center" vertical="center"/>
    </xf>
    <xf numFmtId="177" fontId="3" fillId="0" borderId="26" xfId="0" applyNumberFormat="1" applyFont="1" applyFill="1" applyBorder="1" applyAlignment="1" applyProtection="1">
      <alignment horizontal="right" vertical="center"/>
    </xf>
    <xf numFmtId="176" fontId="3" fillId="6" borderId="14" xfId="0" applyNumberFormat="1" applyFont="1" applyFill="1" applyBorder="1" applyAlignment="1" applyProtection="1">
      <alignment vertical="center"/>
    </xf>
    <xf numFmtId="176" fontId="3" fillId="0" borderId="14" xfId="0" applyNumberFormat="1" applyFont="1" applyFill="1" applyBorder="1" applyAlignment="1" applyProtection="1">
      <alignment vertical="center"/>
    </xf>
    <xf numFmtId="176" fontId="3" fillId="0" borderId="14" xfId="0" applyNumberFormat="1" applyFont="1" applyFill="1" applyBorder="1" applyAlignment="1" applyProtection="1">
      <alignment horizontal="right" vertical="center"/>
    </xf>
    <xf numFmtId="176" fontId="3" fillId="6" borderId="14" xfId="0" applyNumberFormat="1" applyFont="1" applyFill="1" applyBorder="1" applyAlignment="1" applyProtection="1">
      <alignment horizontal="right" vertical="center"/>
    </xf>
    <xf numFmtId="0" fontId="0" fillId="9" borderId="74" xfId="0" applyFont="1" applyFill="1" applyBorder="1" applyAlignment="1" applyProtection="1">
      <alignment horizontal="center" vertical="center" wrapText="1"/>
    </xf>
    <xf numFmtId="0" fontId="0" fillId="9" borderId="14" xfId="0" applyFont="1" applyFill="1" applyBorder="1" applyAlignment="1" applyProtection="1">
      <alignment horizontal="center" vertical="center"/>
    </xf>
    <xf numFmtId="0" fontId="0" fillId="9" borderId="74" xfId="0" applyFill="1" applyBorder="1" applyAlignment="1" applyProtection="1">
      <alignment horizontal="center" vertical="center" wrapText="1"/>
    </xf>
    <xf numFmtId="0" fontId="0" fillId="9" borderId="14" xfId="0" applyFill="1" applyBorder="1" applyAlignment="1" applyProtection="1">
      <alignment horizontal="center" vertical="center"/>
    </xf>
    <xf numFmtId="0" fontId="3" fillId="9" borderId="74" xfId="0" applyFont="1" applyFill="1" applyBorder="1" applyAlignment="1" applyProtection="1">
      <alignment horizontal="center" vertical="center" wrapText="1"/>
    </xf>
    <xf numFmtId="0" fontId="0" fillId="0" borderId="14" xfId="0" applyFont="1" applyBorder="1" applyAlignment="1" applyProtection="1">
      <alignment horizontal="center" vertical="center"/>
    </xf>
    <xf numFmtId="176" fontId="0" fillId="0" borderId="14" xfId="0" applyNumberFormat="1" applyFont="1" applyFill="1" applyBorder="1" applyAlignment="1" applyProtection="1">
      <alignment vertical="center"/>
    </xf>
    <xf numFmtId="0" fontId="0" fillId="0" borderId="14" xfId="0" applyFill="1" applyBorder="1" applyAlignment="1" applyProtection="1">
      <alignment vertical="center"/>
    </xf>
    <xf numFmtId="176" fontId="0" fillId="0" borderId="14" xfId="0" applyNumberFormat="1" applyFill="1" applyBorder="1" applyAlignment="1" applyProtection="1">
      <alignment vertical="center"/>
    </xf>
    <xf numFmtId="0" fontId="0" fillId="0" borderId="14" xfId="0"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93" xfId="0" applyFont="1" applyFill="1" applyBorder="1" applyAlignment="1" applyProtection="1">
      <alignment horizontal="center" vertical="center"/>
    </xf>
    <xf numFmtId="0" fontId="5" fillId="0" borderId="94" xfId="0" applyFont="1" applyFill="1" applyBorder="1" applyAlignment="1" applyProtection="1">
      <alignment horizontal="center" vertical="center"/>
    </xf>
    <xf numFmtId="0" fontId="5" fillId="0" borderId="9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177" fontId="3" fillId="0" borderId="0" xfId="0" applyNumberFormat="1" applyFont="1" applyFill="1" applyBorder="1" applyAlignment="1" applyProtection="1">
      <alignment horizontal="right" vertical="center"/>
    </xf>
    <xf numFmtId="0" fontId="0" fillId="0" borderId="0" xfId="0" applyFill="1" applyBorder="1"/>
    <xf numFmtId="2" fontId="20" fillId="0" borderId="0" xfId="0" applyNumberFormat="1" applyFont="1" applyFill="1" applyBorder="1" applyAlignment="1" applyProtection="1">
      <alignment vertical="center"/>
    </xf>
    <xf numFmtId="0" fontId="20"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0" fillId="0" borderId="0" xfId="0" applyFill="1" applyBorder="1" applyProtection="1"/>
    <xf numFmtId="0" fontId="6" fillId="0" borderId="0" xfId="0" applyFont="1" applyFill="1" applyBorder="1" applyAlignment="1" applyProtection="1">
      <alignment vertical="center"/>
      <protection locked="0"/>
    </xf>
    <xf numFmtId="0" fontId="13" fillId="0" borderId="0" xfId="0" applyFont="1" applyFill="1" applyBorder="1" applyAlignment="1" applyProtection="1">
      <alignment vertical="center"/>
    </xf>
    <xf numFmtId="2" fontId="5"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horizontal="center" vertical="center"/>
    </xf>
    <xf numFmtId="2" fontId="5" fillId="0" borderId="0" xfId="0" applyNumberFormat="1" applyFont="1" applyFill="1" applyBorder="1" applyAlignment="1" applyProtection="1">
      <alignment vertical="center"/>
    </xf>
    <xf numFmtId="0" fontId="13" fillId="0" borderId="0" xfId="0" applyFont="1" applyFill="1" applyBorder="1" applyAlignment="1" applyProtection="1">
      <alignment vertical="center" wrapText="1"/>
    </xf>
    <xf numFmtId="0" fontId="23" fillId="0" borderId="0" xfId="0" applyFont="1" applyFill="1" applyBorder="1" applyAlignment="1" applyProtection="1">
      <alignment vertical="center"/>
    </xf>
    <xf numFmtId="0" fontId="23" fillId="0" borderId="0" xfId="1" applyNumberFormat="1" applyFont="1" applyFill="1" applyBorder="1" applyAlignment="1" applyProtection="1">
      <alignment vertical="center"/>
    </xf>
    <xf numFmtId="2" fontId="4" fillId="0" borderId="0" xfId="0" applyNumberFormat="1" applyFont="1" applyFill="1" applyBorder="1" applyAlignment="1" applyProtection="1">
      <alignment vertical="center"/>
    </xf>
    <xf numFmtId="180" fontId="4" fillId="0" borderId="0" xfId="0" applyNumberFormat="1" applyFont="1" applyFill="1" applyBorder="1" applyAlignment="1" applyProtection="1">
      <alignment vertical="center"/>
    </xf>
    <xf numFmtId="178" fontId="4" fillId="0" borderId="0" xfId="0" applyNumberFormat="1" applyFont="1" applyFill="1" applyBorder="1" applyAlignment="1" applyProtection="1">
      <alignment vertical="center"/>
    </xf>
    <xf numFmtId="181" fontId="4" fillId="0" borderId="0" xfId="0" applyNumberFormat="1" applyFont="1" applyFill="1" applyBorder="1" applyAlignment="1" applyProtection="1">
      <alignment vertical="center"/>
    </xf>
    <xf numFmtId="2" fontId="4" fillId="0" borderId="0" xfId="1" applyNumberFormat="1" applyFont="1" applyFill="1" applyBorder="1" applyAlignment="1" applyProtection="1">
      <alignment horizontal="right" vertical="center"/>
    </xf>
    <xf numFmtId="2" fontId="0" fillId="0" borderId="0" xfId="1" applyNumberFormat="1" applyFont="1" applyFill="1" applyBorder="1" applyProtection="1"/>
    <xf numFmtId="0" fontId="7" fillId="0" borderId="0" xfId="0" applyFont="1" applyFill="1" applyBorder="1" applyAlignment="1" applyProtection="1">
      <alignment horizontal="left" vertical="center"/>
    </xf>
    <xf numFmtId="0" fontId="22" fillId="0" borderId="0" xfId="0" applyFont="1" applyFill="1" applyBorder="1" applyAlignment="1" applyProtection="1">
      <alignment vertical="center" wrapText="1"/>
    </xf>
    <xf numFmtId="0" fontId="22" fillId="0" borderId="0" xfId="0" applyFont="1" applyFill="1" applyBorder="1" applyAlignment="1" applyProtection="1">
      <alignment vertical="center"/>
    </xf>
    <xf numFmtId="2" fontId="21" fillId="0" borderId="0" xfId="0" applyNumberFormat="1"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wrapText="1"/>
    </xf>
    <xf numFmtId="176" fontId="3" fillId="0" borderId="0" xfId="0" applyNumberFormat="1" applyFont="1" applyFill="1" applyBorder="1" applyAlignment="1" applyProtection="1">
      <alignment vertical="center"/>
    </xf>
    <xf numFmtId="176" fontId="3" fillId="0" borderId="0" xfId="0" applyNumberFormat="1" applyFont="1" applyFill="1" applyBorder="1" applyAlignment="1" applyProtection="1">
      <alignment horizontal="right" vertical="center"/>
    </xf>
    <xf numFmtId="2" fontId="21" fillId="0" borderId="0" xfId="0" applyNumberFormat="1" applyFont="1" applyFill="1" applyAlignment="1" applyProtection="1">
      <alignment vertical="center"/>
    </xf>
    <xf numFmtId="2" fontId="6" fillId="3" borderId="27" xfId="0" applyNumberFormat="1" applyFont="1" applyFill="1" applyBorder="1" applyAlignment="1" applyProtection="1">
      <alignment vertical="center"/>
      <protection locked="0"/>
    </xf>
    <xf numFmtId="2" fontId="6" fillId="3" borderId="52" xfId="0" applyNumberFormat="1" applyFont="1" applyFill="1" applyBorder="1" applyAlignment="1" applyProtection="1">
      <alignment vertical="center"/>
      <protection locked="0"/>
    </xf>
    <xf numFmtId="2" fontId="6" fillId="3" borderId="28" xfId="0" applyNumberFormat="1" applyFont="1" applyFill="1" applyBorder="1" applyAlignment="1" applyProtection="1">
      <alignment vertical="center"/>
      <protection locked="0"/>
    </xf>
    <xf numFmtId="0" fontId="5" fillId="3" borderId="43" xfId="0" applyFont="1" applyFill="1" applyBorder="1" applyAlignment="1" applyProtection="1">
      <alignment horizontal="center" vertical="center"/>
      <protection locked="0"/>
    </xf>
    <xf numFmtId="0" fontId="5" fillId="3" borderId="85" xfId="0" applyFont="1" applyFill="1" applyBorder="1" applyAlignment="1" applyProtection="1">
      <alignment horizontal="center" vertical="center"/>
      <protection locked="0"/>
    </xf>
    <xf numFmtId="0" fontId="5" fillId="3" borderId="39" xfId="0" applyFont="1" applyFill="1" applyBorder="1" applyAlignment="1" applyProtection="1">
      <alignment horizontal="center" vertical="center"/>
      <protection locked="0"/>
    </xf>
    <xf numFmtId="0" fontId="5" fillId="0" borderId="0" xfId="0" applyFont="1" applyBorder="1" applyAlignment="1" applyProtection="1">
      <alignment vertical="center"/>
    </xf>
    <xf numFmtId="0" fontId="3" fillId="0" borderId="78" xfId="0" applyFont="1" applyBorder="1" applyAlignment="1" applyProtection="1">
      <alignment vertical="center"/>
    </xf>
    <xf numFmtId="0" fontId="3" fillId="0" borderId="103" xfId="0" applyFont="1" applyBorder="1" applyAlignment="1" applyProtection="1">
      <alignment vertical="center"/>
    </xf>
    <xf numFmtId="0" fontId="0" fillId="5" borderId="14" xfId="0" applyFont="1" applyFill="1" applyBorder="1" applyAlignment="1" applyProtection="1">
      <alignment horizontal="center" vertical="center"/>
    </xf>
    <xf numFmtId="0" fontId="0" fillId="5" borderId="14" xfId="0" applyFill="1" applyBorder="1" applyAlignment="1" applyProtection="1">
      <alignment horizontal="center" vertical="center"/>
    </xf>
    <xf numFmtId="0" fontId="3" fillId="0" borderId="0" xfId="0" applyFont="1" applyFill="1" applyAlignment="1">
      <alignment horizontal="center" vertical="center"/>
    </xf>
    <xf numFmtId="0" fontId="28" fillId="0" borderId="0" xfId="0" applyFont="1" applyFill="1" applyAlignment="1" applyProtection="1">
      <alignment vertical="center"/>
    </xf>
    <xf numFmtId="0" fontId="3" fillId="0" borderId="0" xfId="0" applyFont="1" applyFill="1" applyAlignment="1">
      <alignment horizontal="center" vertical="center"/>
    </xf>
    <xf numFmtId="0" fontId="6" fillId="3" borderId="27" xfId="0" applyFont="1" applyFill="1" applyBorder="1" applyAlignment="1" applyProtection="1">
      <alignment horizontal="center" vertical="center"/>
      <protection locked="0"/>
    </xf>
    <xf numFmtId="0" fontId="6" fillId="3" borderId="52" xfId="0" applyFont="1" applyFill="1" applyBorder="1" applyAlignment="1" applyProtection="1">
      <alignment horizontal="center" vertical="center"/>
      <protection locked="0"/>
    </xf>
    <xf numFmtId="0" fontId="6" fillId="3" borderId="28" xfId="0" applyFont="1" applyFill="1" applyBorder="1" applyAlignment="1" applyProtection="1">
      <alignment horizontal="center" vertical="center"/>
      <protection locked="0"/>
    </xf>
    <xf numFmtId="0" fontId="28" fillId="0" borderId="0" xfId="0" applyFont="1" applyAlignment="1" applyProtection="1">
      <alignment vertical="center"/>
    </xf>
    <xf numFmtId="0" fontId="28" fillId="0" borderId="0" xfId="0" applyFont="1" applyFill="1" applyBorder="1" applyAlignment="1" applyProtection="1">
      <alignment vertical="center" wrapText="1"/>
    </xf>
    <xf numFmtId="0" fontId="28" fillId="0" borderId="0" xfId="0" applyFont="1" applyAlignment="1" applyProtection="1">
      <alignment horizontal="center" vertical="center"/>
    </xf>
    <xf numFmtId="180" fontId="28" fillId="0" borderId="0" xfId="0" applyNumberFormat="1" applyFont="1" applyAlignment="1" applyProtection="1">
      <alignment horizontal="right"/>
    </xf>
    <xf numFmtId="0" fontId="28" fillId="0" borderId="0" xfId="0" applyFont="1" applyFill="1" applyBorder="1" applyAlignment="1">
      <alignment vertical="center"/>
    </xf>
    <xf numFmtId="0" fontId="5" fillId="0" borderId="0" xfId="0" applyFont="1" applyFill="1" applyBorder="1" applyAlignment="1" applyProtection="1">
      <alignment vertical="center" wrapText="1"/>
    </xf>
    <xf numFmtId="0" fontId="28" fillId="0" borderId="0" xfId="0" applyFont="1" applyFill="1" applyAlignment="1">
      <alignment vertical="center"/>
    </xf>
    <xf numFmtId="0" fontId="3" fillId="0" borderId="1" xfId="0" applyFont="1" applyBorder="1" applyAlignment="1" applyProtection="1">
      <alignment vertical="center"/>
    </xf>
    <xf numFmtId="0" fontId="3" fillId="0" borderId="1" xfId="0" applyFont="1" applyFill="1" applyBorder="1" applyAlignment="1" applyProtection="1">
      <alignment vertical="center"/>
    </xf>
    <xf numFmtId="0" fontId="5" fillId="0" borderId="117" xfId="0" applyFont="1" applyBorder="1" applyAlignment="1" applyProtection="1">
      <alignment vertical="center"/>
    </xf>
    <xf numFmtId="0" fontId="34" fillId="0" borderId="0" xfId="0" applyFont="1" applyFill="1" applyAlignment="1">
      <alignment vertical="center"/>
    </xf>
    <xf numFmtId="0" fontId="35" fillId="0" borderId="0" xfId="0" applyFont="1" applyFill="1" applyAlignment="1">
      <alignment vertical="center"/>
    </xf>
    <xf numFmtId="0" fontId="5" fillId="0" borderId="2" xfId="0" applyFont="1" applyBorder="1" applyAlignment="1">
      <alignment vertical="center"/>
    </xf>
    <xf numFmtId="0" fontId="3" fillId="0" borderId="2" xfId="0" applyFont="1" applyBorder="1" applyAlignment="1" applyProtection="1">
      <alignment vertical="center"/>
    </xf>
    <xf numFmtId="0" fontId="3" fillId="0" borderId="2" xfId="0" applyFont="1" applyFill="1" applyBorder="1" applyAlignment="1" applyProtection="1">
      <alignment vertical="center"/>
    </xf>
    <xf numFmtId="0" fontId="5" fillId="0" borderId="2" xfId="0" applyFont="1" applyFill="1" applyBorder="1" applyAlignment="1" applyProtection="1">
      <alignment vertical="center"/>
    </xf>
    <xf numFmtId="0" fontId="3" fillId="0" borderId="47" xfId="0" applyFont="1" applyFill="1" applyBorder="1" applyAlignment="1" applyProtection="1">
      <alignment horizontal="center" vertical="center"/>
    </xf>
    <xf numFmtId="0" fontId="5" fillId="0" borderId="15" xfId="0" applyFont="1" applyFill="1" applyBorder="1" applyAlignment="1" applyProtection="1">
      <alignment vertical="center"/>
    </xf>
    <xf numFmtId="0" fontId="5" fillId="0" borderId="1" xfId="0" applyFont="1" applyBorder="1" applyAlignment="1">
      <alignment vertical="center"/>
    </xf>
    <xf numFmtId="0" fontId="5" fillId="0" borderId="1" xfId="0" applyFont="1" applyFill="1" applyBorder="1" applyAlignment="1" applyProtection="1">
      <alignment vertical="center"/>
    </xf>
    <xf numFmtId="0" fontId="28" fillId="0" borderId="0" xfId="0" applyFont="1" applyProtection="1"/>
    <xf numFmtId="0" fontId="5"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Alignment="1" applyProtection="1">
      <alignment horizontal="center" vertical="center"/>
    </xf>
    <xf numFmtId="0" fontId="28" fillId="0" borderId="0" xfId="0" applyFont="1" applyFill="1" applyBorder="1" applyAlignment="1">
      <alignment horizontal="center" vertical="center"/>
    </xf>
    <xf numFmtId="2" fontId="28" fillId="0" borderId="0" xfId="0" applyNumberFormat="1" applyFont="1" applyFill="1" applyBorder="1" applyAlignment="1">
      <alignment vertical="center"/>
    </xf>
    <xf numFmtId="0" fontId="30" fillId="0" borderId="0" xfId="0" applyFont="1" applyFill="1" applyBorder="1" applyAlignment="1">
      <alignment vertical="center" wrapText="1"/>
    </xf>
    <xf numFmtId="2" fontId="29" fillId="0" borderId="0" xfId="0" applyNumberFormat="1" applyFont="1" applyFill="1" applyBorder="1" applyAlignment="1">
      <alignment vertical="center"/>
    </xf>
    <xf numFmtId="2" fontId="33" fillId="0" borderId="0" xfId="0" applyNumberFormat="1" applyFont="1" applyFill="1" applyBorder="1" applyAlignment="1">
      <alignment vertical="center" wrapText="1"/>
    </xf>
    <xf numFmtId="2" fontId="34" fillId="0" borderId="0" xfId="0" applyNumberFormat="1" applyFont="1" applyFill="1" applyBorder="1" applyAlignment="1">
      <alignment vertical="center"/>
    </xf>
    <xf numFmtId="0" fontId="27" fillId="0" borderId="0" xfId="0" applyFont="1" applyFill="1" applyBorder="1" applyAlignment="1">
      <alignment vertical="center"/>
    </xf>
    <xf numFmtId="0" fontId="28" fillId="0" borderId="0" xfId="0" applyFont="1" applyFill="1" applyBorder="1" applyAlignment="1">
      <alignment vertical="center" wrapText="1"/>
    </xf>
    <xf numFmtId="0" fontId="36" fillId="0" borderId="0" xfId="0" applyFont="1" applyAlignment="1" applyProtection="1">
      <alignment horizontal="center" vertical="center" wrapText="1"/>
    </xf>
    <xf numFmtId="0" fontId="31" fillId="0" borderId="0" xfId="0" applyFont="1" applyFill="1" applyBorder="1" applyAlignment="1" applyProtection="1">
      <alignment wrapText="1"/>
    </xf>
    <xf numFmtId="0" fontId="0" fillId="0" borderId="0" xfId="0" applyFont="1" applyFill="1" applyBorder="1" applyAlignment="1" applyProtection="1">
      <alignment vertical="center"/>
    </xf>
    <xf numFmtId="2" fontId="28" fillId="0" borderId="0" xfId="0" applyNumberFormat="1" applyFont="1" applyFill="1" applyBorder="1" applyAlignment="1" applyProtection="1">
      <alignment vertical="center"/>
    </xf>
    <xf numFmtId="0" fontId="28" fillId="0" borderId="0" xfId="0" applyFont="1" applyFill="1" applyBorder="1" applyAlignment="1" applyProtection="1">
      <alignment vertical="center" textRotation="255" wrapText="1"/>
    </xf>
    <xf numFmtId="2" fontId="28" fillId="0" borderId="0" xfId="0" applyNumberFormat="1" applyFont="1" applyFill="1" applyBorder="1" applyAlignment="1" applyProtection="1">
      <alignment vertical="center" wrapText="1"/>
    </xf>
    <xf numFmtId="0" fontId="3" fillId="0" borderId="0" xfId="0" applyFont="1" applyFill="1" applyBorder="1" applyProtection="1"/>
    <xf numFmtId="180" fontId="28" fillId="0" borderId="0" xfId="0" applyNumberFormat="1" applyFont="1" applyFill="1" applyBorder="1" applyAlignment="1" applyProtection="1">
      <alignment vertical="center"/>
    </xf>
    <xf numFmtId="0" fontId="32" fillId="0" borderId="0" xfId="0" applyFont="1" applyFill="1" applyBorder="1" applyAlignment="1" applyProtection="1">
      <alignment vertical="center" wrapText="1"/>
    </xf>
    <xf numFmtId="0" fontId="30" fillId="0" borderId="0" xfId="0" applyFont="1" applyFill="1" applyBorder="1" applyAlignment="1" applyProtection="1">
      <alignment vertical="center"/>
    </xf>
    <xf numFmtId="0" fontId="30" fillId="0" borderId="0" xfId="0" applyFont="1" applyFill="1" applyBorder="1" applyAlignment="1" applyProtection="1">
      <alignment vertical="center" wrapText="1"/>
    </xf>
    <xf numFmtId="0" fontId="3" fillId="0" borderId="0" xfId="0" applyFont="1" applyFill="1" applyAlignment="1" applyProtection="1">
      <alignment wrapText="1"/>
    </xf>
    <xf numFmtId="0" fontId="28" fillId="0" borderId="0" xfId="0" applyFont="1" applyFill="1" applyAlignment="1" applyProtection="1">
      <alignment vertical="center" wrapText="1"/>
    </xf>
    <xf numFmtId="0" fontId="3" fillId="0" borderId="0" xfId="0" applyFont="1" applyAlignment="1" applyProtection="1">
      <alignment wrapText="1"/>
    </xf>
    <xf numFmtId="0" fontId="28" fillId="0" borderId="0" xfId="0" applyFont="1" applyFill="1" applyAlignment="1" applyProtection="1">
      <alignment wrapText="1"/>
    </xf>
    <xf numFmtId="0" fontId="8" fillId="11" borderId="0" xfId="0" applyFont="1" applyFill="1" applyBorder="1" applyAlignment="1" applyProtection="1">
      <alignment vertical="center" wrapText="1"/>
    </xf>
    <xf numFmtId="0" fontId="8" fillId="11" borderId="0" xfId="0" applyFont="1" applyFill="1" applyBorder="1" applyAlignment="1" applyProtection="1">
      <alignment horizontal="center" vertical="center" wrapText="1"/>
    </xf>
    <xf numFmtId="0" fontId="8" fillId="10" borderId="0" xfId="0" applyFont="1" applyFill="1" applyBorder="1" applyAlignment="1" applyProtection="1">
      <alignment vertical="center" wrapText="1"/>
    </xf>
    <xf numFmtId="0" fontId="8" fillId="10" borderId="0" xfId="0" applyFont="1" applyFill="1" applyBorder="1" applyAlignment="1" applyProtection="1">
      <alignment horizontal="center" vertical="center" wrapText="1"/>
    </xf>
    <xf numFmtId="0" fontId="28" fillId="0" borderId="0" xfId="0" applyFont="1" applyAlignment="1" applyProtection="1">
      <alignment vertical="center" wrapText="1"/>
    </xf>
    <xf numFmtId="0" fontId="9" fillId="11" borderId="0" xfId="0" applyFont="1" applyFill="1" applyBorder="1" applyAlignment="1" applyProtection="1">
      <alignment horizontal="center" vertical="center" wrapText="1"/>
    </xf>
    <xf numFmtId="178" fontId="38" fillId="11" borderId="0" xfId="0" applyNumberFormat="1" applyFont="1" applyFill="1" applyBorder="1" applyAlignment="1" applyProtection="1">
      <alignment horizontal="right" vertical="center" wrapText="1"/>
    </xf>
    <xf numFmtId="0" fontId="38" fillId="11" borderId="0" xfId="0" applyFont="1" applyFill="1" applyBorder="1" applyAlignment="1" applyProtection="1">
      <alignment horizontal="right" vertical="center" wrapText="1"/>
    </xf>
    <xf numFmtId="0" fontId="9" fillId="10" borderId="0" xfId="0" applyFont="1" applyFill="1" applyBorder="1" applyAlignment="1" applyProtection="1">
      <alignment horizontal="center" vertical="center" wrapText="1"/>
    </xf>
    <xf numFmtId="178" fontId="38" fillId="10" borderId="0" xfId="0" applyNumberFormat="1" applyFont="1" applyFill="1" applyBorder="1" applyAlignment="1" applyProtection="1">
      <alignment horizontal="right" vertical="center" wrapText="1"/>
    </xf>
    <xf numFmtId="0" fontId="38" fillId="10" borderId="0" xfId="0" applyFont="1" applyFill="1" applyBorder="1" applyAlignment="1" applyProtection="1">
      <alignment horizontal="right" vertical="center" wrapText="1"/>
    </xf>
    <xf numFmtId="0" fontId="3" fillId="0" borderId="14" xfId="0" applyFont="1" applyBorder="1" applyAlignment="1" applyProtection="1">
      <alignment horizontal="center" vertical="center"/>
    </xf>
    <xf numFmtId="178" fontId="3" fillId="0" borderId="14" xfId="0" applyNumberFormat="1" applyFont="1" applyBorder="1" applyAlignment="1" applyProtection="1">
      <alignment horizontal="center" vertical="center"/>
    </xf>
    <xf numFmtId="0" fontId="3" fillId="0" borderId="0" xfId="0" applyFont="1" applyBorder="1" applyAlignment="1" applyProtection="1">
      <alignment wrapText="1"/>
    </xf>
    <xf numFmtId="0" fontId="3" fillId="0" borderId="0" xfId="0" applyFont="1" applyBorder="1" applyAlignment="1" applyProtection="1">
      <alignment horizontal="center" vertical="center"/>
    </xf>
    <xf numFmtId="178" fontId="3" fillId="0" borderId="0" xfId="0" applyNumberFormat="1" applyFont="1" applyBorder="1" applyAlignment="1" applyProtection="1">
      <alignment horizontal="center" vertical="center"/>
    </xf>
    <xf numFmtId="0" fontId="28" fillId="0" borderId="0" xfId="0" applyNumberFormat="1" applyFont="1" applyFill="1" applyProtection="1"/>
    <xf numFmtId="0" fontId="28" fillId="0" borderId="14" xfId="0" applyFont="1" applyFill="1" applyBorder="1" applyAlignment="1" applyProtection="1">
      <alignment wrapText="1"/>
    </xf>
    <xf numFmtId="0" fontId="3" fillId="0" borderId="17" xfId="0" applyFont="1" applyFill="1" applyBorder="1" applyAlignment="1" applyProtection="1">
      <alignment vertical="center"/>
    </xf>
    <xf numFmtId="0" fontId="28" fillId="0" borderId="17" xfId="0" applyFont="1" applyBorder="1" applyAlignment="1" applyProtection="1">
      <alignment vertical="center"/>
    </xf>
    <xf numFmtId="178" fontId="3" fillId="0" borderId="125" xfId="0" applyNumberFormat="1" applyFont="1" applyBorder="1" applyAlignment="1" applyProtection="1">
      <alignment horizontal="center" vertical="center"/>
    </xf>
    <xf numFmtId="178" fontId="3" fillId="0" borderId="14" xfId="0" applyNumberFormat="1" applyFont="1" applyFill="1" applyBorder="1" applyAlignment="1" applyProtection="1">
      <alignment horizontal="center" vertical="center"/>
    </xf>
    <xf numFmtId="0" fontId="7" fillId="0" borderId="0" xfId="0" applyFont="1" applyAlignment="1" applyProtection="1">
      <alignment vertical="center" wrapText="1"/>
    </xf>
    <xf numFmtId="0" fontId="3" fillId="17" borderId="52" xfId="0" applyFont="1" applyFill="1" applyBorder="1" applyAlignment="1" applyProtection="1">
      <alignment vertical="center"/>
    </xf>
    <xf numFmtId="0" fontId="3" fillId="17" borderId="125" xfId="0" applyFont="1" applyFill="1" applyBorder="1" applyAlignment="1" applyProtection="1">
      <alignment vertical="center"/>
    </xf>
    <xf numFmtId="0" fontId="3" fillId="0" borderId="125" xfId="0" applyFont="1" applyFill="1" applyBorder="1" applyAlignment="1" applyProtection="1">
      <alignment vertical="center"/>
    </xf>
    <xf numFmtId="0" fontId="3" fillId="0" borderId="52" xfId="0" applyFont="1" applyFill="1" applyBorder="1" applyAlignment="1" applyProtection="1">
      <alignment vertical="center"/>
    </xf>
    <xf numFmtId="0" fontId="9" fillId="0" borderId="14" xfId="0" applyFont="1" applyBorder="1" applyAlignment="1" applyProtection="1">
      <alignment horizontal="center" vertical="center"/>
    </xf>
    <xf numFmtId="2" fontId="3" fillId="0" borderId="14" xfId="0" applyNumberFormat="1" applyFont="1" applyBorder="1" applyAlignment="1" applyProtection="1">
      <alignment vertical="center"/>
    </xf>
    <xf numFmtId="2" fontId="3" fillId="0" borderId="124" xfId="0" applyNumberFormat="1" applyFont="1" applyBorder="1" applyAlignment="1" applyProtection="1">
      <alignment vertical="center"/>
    </xf>
    <xf numFmtId="2" fontId="3" fillId="0" borderId="52" xfId="0" applyNumberFormat="1" applyFont="1" applyBorder="1" applyAlignment="1" applyProtection="1">
      <alignment vertical="center"/>
    </xf>
    <xf numFmtId="2" fontId="3" fillId="0" borderId="125" xfId="0" applyNumberFormat="1" applyFont="1" applyBorder="1" applyAlignment="1" applyProtection="1">
      <alignment vertical="center"/>
    </xf>
    <xf numFmtId="2" fontId="3" fillId="17" borderId="14" xfId="0" applyNumberFormat="1" applyFont="1" applyFill="1" applyBorder="1" applyAlignment="1" applyProtection="1">
      <alignment vertical="center"/>
    </xf>
    <xf numFmtId="0" fontId="3" fillId="0" borderId="74" xfId="0" applyFont="1" applyFill="1" applyBorder="1" applyAlignment="1" applyProtection="1">
      <alignment vertical="center" wrapText="1"/>
    </xf>
    <xf numFmtId="0" fontId="3" fillId="0" borderId="47" xfId="0" applyFont="1" applyBorder="1" applyAlignment="1" applyProtection="1">
      <alignment vertical="center" wrapText="1"/>
    </xf>
    <xf numFmtId="0" fontId="3" fillId="17" borderId="47" xfId="0" applyFont="1" applyFill="1" applyBorder="1" applyAlignment="1" applyProtection="1">
      <alignment vertical="center"/>
    </xf>
    <xf numFmtId="2" fontId="3" fillId="17" borderId="124" xfId="0" applyNumberFormat="1" applyFont="1" applyFill="1" applyBorder="1" applyAlignment="1" applyProtection="1">
      <alignment vertical="center"/>
    </xf>
    <xf numFmtId="2" fontId="3" fillId="17" borderId="52" xfId="0" applyNumberFormat="1" applyFont="1" applyFill="1" applyBorder="1" applyAlignment="1" applyProtection="1">
      <alignment vertical="center"/>
    </xf>
    <xf numFmtId="2" fontId="3" fillId="17" borderId="125" xfId="0" applyNumberFormat="1" applyFont="1" applyFill="1" applyBorder="1" applyAlignment="1" applyProtection="1">
      <alignment vertical="center"/>
    </xf>
    <xf numFmtId="2" fontId="3" fillId="0" borderId="124" xfId="0" applyNumberFormat="1" applyFont="1" applyFill="1" applyBorder="1" applyAlignment="1" applyProtection="1">
      <alignment vertical="center"/>
    </xf>
    <xf numFmtId="2" fontId="3" fillId="0" borderId="52" xfId="0" applyNumberFormat="1" applyFont="1" applyFill="1" applyBorder="1" applyAlignment="1" applyProtection="1">
      <alignment vertical="center"/>
    </xf>
    <xf numFmtId="2" fontId="3" fillId="0" borderId="125" xfId="0" applyNumberFormat="1" applyFont="1" applyFill="1" applyBorder="1" applyAlignment="1" applyProtection="1">
      <alignment vertical="center"/>
    </xf>
    <xf numFmtId="178" fontId="3" fillId="0" borderId="125" xfId="0" applyNumberFormat="1" applyFont="1" applyFill="1" applyBorder="1" applyAlignment="1" applyProtection="1">
      <alignment horizontal="center" vertical="center"/>
    </xf>
    <xf numFmtId="2" fontId="3" fillId="17" borderId="17" xfId="0" applyNumberFormat="1" applyFont="1" applyFill="1" applyBorder="1" applyAlignment="1" applyProtection="1">
      <alignment vertical="center"/>
    </xf>
    <xf numFmtId="0" fontId="28" fillId="19" borderId="17" xfId="0" applyFont="1" applyFill="1" applyBorder="1" applyAlignment="1" applyProtection="1">
      <alignment vertical="center"/>
    </xf>
    <xf numFmtId="0" fontId="3" fillId="19" borderId="17" xfId="0" applyFont="1" applyFill="1" applyBorder="1" applyAlignment="1" applyProtection="1">
      <alignment vertical="center"/>
    </xf>
    <xf numFmtId="0" fontId="39" fillId="19" borderId="52" xfId="0" applyFont="1" applyFill="1" applyBorder="1" applyAlignment="1" applyProtection="1">
      <alignment vertical="center" wrapText="1"/>
    </xf>
    <xf numFmtId="0" fontId="39" fillId="19" borderId="125" xfId="0" applyFont="1" applyFill="1" applyBorder="1" applyAlignment="1" applyProtection="1">
      <alignment vertical="center" wrapText="1"/>
    </xf>
    <xf numFmtId="0" fontId="39" fillId="19" borderId="124" xfId="0" applyFont="1" applyFill="1" applyBorder="1" applyAlignment="1" applyProtection="1">
      <alignment vertical="center" wrapText="1"/>
    </xf>
    <xf numFmtId="0" fontId="3" fillId="19" borderId="125" xfId="0" applyFont="1" applyFill="1" applyBorder="1" applyAlignment="1" applyProtection="1">
      <alignment vertical="center" wrapText="1"/>
    </xf>
    <xf numFmtId="0" fontId="3" fillId="19" borderId="125" xfId="0" applyFont="1" applyFill="1" applyBorder="1" applyAlignment="1" applyProtection="1">
      <alignment horizontal="center" vertical="center" wrapText="1"/>
    </xf>
    <xf numFmtId="0" fontId="3" fillId="19" borderId="52" xfId="0" applyFont="1" applyFill="1" applyBorder="1" applyAlignment="1" applyProtection="1">
      <alignment vertical="center" wrapText="1"/>
    </xf>
    <xf numFmtId="176" fontId="3" fillId="0" borderId="124" xfId="0" applyNumberFormat="1" applyFont="1" applyFill="1" applyBorder="1" applyAlignment="1" applyProtection="1">
      <alignment vertical="center"/>
    </xf>
    <xf numFmtId="176" fontId="3" fillId="0" borderId="52" xfId="0" applyNumberFormat="1" applyFont="1" applyFill="1" applyBorder="1" applyAlignment="1" applyProtection="1">
      <alignment vertical="center"/>
    </xf>
    <xf numFmtId="0" fontId="3" fillId="19" borderId="125" xfId="0" applyFont="1" applyFill="1" applyBorder="1" applyAlignment="1" applyProtection="1">
      <alignment vertical="center"/>
    </xf>
    <xf numFmtId="176" fontId="3" fillId="0" borderId="125" xfId="0" applyNumberFormat="1" applyFont="1" applyFill="1" applyBorder="1" applyAlignment="1" applyProtection="1">
      <alignment vertical="center"/>
    </xf>
    <xf numFmtId="0" fontId="3" fillId="19" borderId="14" xfId="0" applyFont="1" applyFill="1" applyBorder="1" applyAlignment="1" applyProtection="1">
      <alignment horizontal="center" vertical="center" wrapText="1"/>
    </xf>
    <xf numFmtId="0" fontId="3" fillId="19" borderId="14" xfId="0" applyFont="1" applyFill="1" applyBorder="1" applyAlignment="1" applyProtection="1">
      <alignment horizontal="center" vertical="center"/>
    </xf>
    <xf numFmtId="0" fontId="3" fillId="19" borderId="17" xfId="0" applyFont="1" applyFill="1" applyBorder="1" applyAlignment="1" applyProtection="1">
      <alignment wrapText="1"/>
    </xf>
    <xf numFmtId="0" fontId="28" fillId="19" borderId="17" xfId="0" applyFont="1" applyFill="1" applyBorder="1" applyProtection="1"/>
    <xf numFmtId="0" fontId="39" fillId="19" borderId="126" xfId="0" applyFont="1" applyFill="1" applyBorder="1" applyAlignment="1" applyProtection="1">
      <alignment vertical="center" wrapText="1"/>
    </xf>
    <xf numFmtId="0" fontId="3" fillId="19" borderId="126" xfId="0" applyFont="1" applyFill="1" applyBorder="1" applyAlignment="1" applyProtection="1">
      <alignment horizontal="center" vertical="center" wrapText="1"/>
    </xf>
    <xf numFmtId="178" fontId="3" fillId="0" borderId="126" xfId="0"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0" fontId="37" fillId="0" borderId="0" xfId="0" applyFont="1" applyFill="1" applyBorder="1" applyAlignment="1" applyProtection="1">
      <alignment vertical="center" wrapText="1"/>
    </xf>
    <xf numFmtId="182" fontId="37" fillId="0" borderId="0" xfId="0" applyNumberFormat="1" applyFont="1" applyFill="1" applyBorder="1" applyAlignment="1" applyProtection="1">
      <alignment vertical="center"/>
    </xf>
    <xf numFmtId="0" fontId="9" fillId="0" borderId="14" xfId="0" applyFont="1" applyBorder="1" applyAlignment="1" applyProtection="1">
      <alignment vertical="center"/>
    </xf>
    <xf numFmtId="0" fontId="9" fillId="17" borderId="14" xfId="0" applyFont="1" applyFill="1" applyBorder="1" applyAlignment="1" applyProtection="1">
      <alignment vertical="center"/>
    </xf>
    <xf numFmtId="182" fontId="9" fillId="0" borderId="14" xfId="0" applyNumberFormat="1" applyFont="1" applyFill="1" applyBorder="1" applyAlignment="1" applyProtection="1">
      <alignment vertical="center"/>
    </xf>
    <xf numFmtId="182" fontId="9" fillId="17" borderId="14" xfId="0" applyNumberFormat="1" applyFont="1" applyFill="1" applyBorder="1" applyAlignment="1" applyProtection="1">
      <alignment vertical="center"/>
    </xf>
    <xf numFmtId="0" fontId="3" fillId="0" borderId="0" xfId="0" applyFont="1" applyAlignment="1" applyProtection="1">
      <alignment vertical="center" wrapText="1"/>
    </xf>
    <xf numFmtId="0" fontId="7" fillId="0" borderId="0" xfId="0" applyFont="1" applyAlignment="1" applyProtection="1">
      <alignment vertical="center"/>
    </xf>
    <xf numFmtId="0" fontId="22" fillId="0" borderId="14" xfId="0" applyFont="1" applyBorder="1" applyAlignment="1" applyProtection="1">
      <alignment horizontal="center" vertical="center" wrapText="1"/>
    </xf>
    <xf numFmtId="0" fontId="3" fillId="0" borderId="124" xfId="0" applyFont="1" applyFill="1" applyBorder="1" applyAlignment="1" applyProtection="1">
      <alignment vertical="center"/>
    </xf>
    <xf numFmtId="179" fontId="3" fillId="0" borderId="124" xfId="0" applyNumberFormat="1" applyFont="1" applyFill="1" applyBorder="1" applyAlignment="1" applyProtection="1">
      <alignment vertical="center"/>
    </xf>
    <xf numFmtId="179" fontId="3" fillId="0" borderId="52" xfId="0" applyNumberFormat="1" applyFont="1" applyFill="1" applyBorder="1" applyAlignment="1" applyProtection="1">
      <alignment vertical="center"/>
    </xf>
    <xf numFmtId="185" fontId="3" fillId="0" borderId="52" xfId="0" applyNumberFormat="1" applyFont="1" applyFill="1" applyBorder="1" applyAlignment="1" applyProtection="1">
      <alignment vertical="center"/>
    </xf>
    <xf numFmtId="185" fontId="3" fillId="0" borderId="125" xfId="0" applyNumberFormat="1" applyFont="1" applyFill="1" applyBorder="1" applyAlignment="1" applyProtection="1">
      <alignment vertical="center"/>
    </xf>
    <xf numFmtId="0" fontId="3" fillId="17" borderId="124" xfId="0" applyFont="1" applyFill="1" applyBorder="1" applyAlignment="1" applyProtection="1">
      <alignment vertical="center"/>
    </xf>
    <xf numFmtId="179" fontId="3" fillId="17" borderId="124" xfId="0" applyNumberFormat="1" applyFont="1" applyFill="1" applyBorder="1" applyAlignment="1" applyProtection="1">
      <alignment vertical="center"/>
    </xf>
    <xf numFmtId="179" fontId="3" fillId="17" borderId="52" xfId="0" applyNumberFormat="1" applyFont="1" applyFill="1" applyBorder="1" applyAlignment="1" applyProtection="1">
      <alignment vertical="center"/>
    </xf>
    <xf numFmtId="185" fontId="3" fillId="17" borderId="52" xfId="0" applyNumberFormat="1" applyFont="1" applyFill="1" applyBorder="1" applyAlignment="1" applyProtection="1">
      <alignment vertical="center"/>
    </xf>
    <xf numFmtId="185" fontId="3" fillId="17" borderId="125" xfId="0" applyNumberFormat="1" applyFont="1" applyFill="1" applyBorder="1" applyAlignment="1" applyProtection="1">
      <alignment vertical="center"/>
    </xf>
    <xf numFmtId="0" fontId="40" fillId="0" borderId="17" xfId="0" applyFont="1" applyBorder="1" applyAlignment="1" applyProtection="1">
      <alignment vertical="center"/>
    </xf>
    <xf numFmtId="0" fontId="41" fillId="0" borderId="14" xfId="0" applyFont="1" applyBorder="1" applyAlignment="1" applyProtection="1">
      <alignment horizontal="center" vertical="center" wrapText="1"/>
    </xf>
    <xf numFmtId="0" fontId="40" fillId="0" borderId="124" xfId="0" applyFont="1" applyFill="1" applyBorder="1" applyAlignment="1" applyProtection="1">
      <alignment vertical="center"/>
    </xf>
    <xf numFmtId="0" fontId="40" fillId="0" borderId="128" xfId="0" applyFont="1" applyBorder="1" applyAlignment="1" applyProtection="1">
      <alignment vertical="center"/>
    </xf>
    <xf numFmtId="0" fontId="40" fillId="0" borderId="52" xfId="0" applyFont="1" applyFill="1" applyBorder="1" applyAlignment="1" applyProtection="1">
      <alignment vertical="center"/>
    </xf>
    <xf numFmtId="0" fontId="40" fillId="0" borderId="55" xfId="0" applyFont="1" applyBorder="1" applyAlignment="1" applyProtection="1">
      <alignment vertical="center"/>
    </xf>
    <xf numFmtId="0" fontId="0" fillId="3" borderId="7" xfId="0" applyFont="1" applyFill="1" applyBorder="1" applyAlignment="1" applyProtection="1">
      <alignment horizontal="center" vertical="center"/>
    </xf>
    <xf numFmtId="0" fontId="0" fillId="3" borderId="5" xfId="0" applyFont="1" applyFill="1" applyBorder="1" applyAlignment="1" applyProtection="1">
      <alignment horizontal="center" vertical="center"/>
    </xf>
    <xf numFmtId="0" fontId="0" fillId="3" borderId="48"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76" fontId="3" fillId="0" borderId="14" xfId="0" applyNumberFormat="1" applyFont="1" applyBorder="1" applyProtection="1"/>
    <xf numFmtId="0" fontId="3" fillId="0" borderId="14" xfId="0" applyFont="1" applyBorder="1" applyProtection="1"/>
    <xf numFmtId="0" fontId="28" fillId="0" borderId="14" xfId="0" applyNumberFormat="1" applyFont="1" applyFill="1" applyBorder="1" applyProtection="1"/>
    <xf numFmtId="0" fontId="3" fillId="0" borderId="47" xfId="0" applyFont="1" applyFill="1" applyBorder="1" applyAlignment="1" applyProtection="1">
      <alignment vertical="center"/>
    </xf>
    <xf numFmtId="0" fontId="3" fillId="0" borderId="26" xfId="0" applyFont="1" applyFill="1" applyBorder="1" applyAlignment="1" applyProtection="1">
      <alignment vertical="center"/>
    </xf>
    <xf numFmtId="0" fontId="3" fillId="0" borderId="2" xfId="0" applyFont="1" applyBorder="1" applyProtection="1"/>
    <xf numFmtId="0" fontId="3" fillId="0" borderId="26" xfId="0" applyFont="1" applyBorder="1" applyProtection="1"/>
    <xf numFmtId="0" fontId="3" fillId="0" borderId="47" xfId="0" applyFont="1" applyBorder="1" applyProtection="1"/>
    <xf numFmtId="0" fontId="28" fillId="0" borderId="47" xfId="0" applyFont="1" applyFill="1" applyBorder="1" applyProtection="1"/>
    <xf numFmtId="0" fontId="28" fillId="0" borderId="2" xfId="0" applyFont="1" applyFill="1" applyBorder="1" applyProtection="1"/>
    <xf numFmtId="0" fontId="28" fillId="0" borderId="26" xfId="0" applyFont="1" applyFill="1" applyBorder="1" applyProtection="1"/>
    <xf numFmtId="0" fontId="3" fillId="0" borderId="128" xfId="0" applyFont="1" applyFill="1" applyBorder="1" applyAlignment="1" applyProtection="1">
      <alignment vertical="center"/>
    </xf>
    <xf numFmtId="0" fontId="3" fillId="0" borderId="130" xfId="0" applyFont="1" applyFill="1" applyBorder="1" applyAlignment="1" applyProtection="1">
      <alignment vertical="center"/>
    </xf>
    <xf numFmtId="0" fontId="3" fillId="0" borderId="131" xfId="0" applyFont="1" applyFill="1" applyBorder="1" applyAlignment="1" applyProtection="1">
      <alignment vertical="center"/>
    </xf>
    <xf numFmtId="176" fontId="3" fillId="0" borderId="124" xfId="0" applyNumberFormat="1" applyFont="1" applyBorder="1" applyProtection="1"/>
    <xf numFmtId="0" fontId="3" fillId="0" borderId="55" xfId="0" applyFont="1" applyFill="1" applyBorder="1" applyAlignment="1" applyProtection="1">
      <alignment vertical="center"/>
    </xf>
    <xf numFmtId="0" fontId="3" fillId="0" borderId="81" xfId="0" applyFont="1" applyFill="1" applyBorder="1" applyAlignment="1" applyProtection="1">
      <alignment vertical="center"/>
    </xf>
    <xf numFmtId="0" fontId="3" fillId="0" borderId="44" xfId="0" applyFont="1" applyFill="1" applyBorder="1" applyAlignment="1" applyProtection="1">
      <alignment vertical="center"/>
    </xf>
    <xf numFmtId="176" fontId="3" fillId="0" borderId="52" xfId="0" applyNumberFormat="1" applyFont="1" applyBorder="1" applyProtection="1"/>
    <xf numFmtId="0" fontId="3" fillId="0" borderId="129" xfId="0" applyFont="1" applyFill="1" applyBorder="1" applyAlignment="1" applyProtection="1">
      <alignment vertical="center"/>
    </xf>
    <xf numFmtId="0" fontId="3" fillId="0" borderId="132" xfId="0" applyFont="1" applyFill="1" applyBorder="1" applyProtection="1"/>
    <xf numFmtId="0" fontId="3" fillId="0" borderId="133" xfId="0" applyFont="1" applyFill="1" applyBorder="1" applyProtection="1"/>
    <xf numFmtId="176" fontId="3" fillId="0" borderId="125" xfId="0" applyNumberFormat="1" applyFont="1" applyBorder="1" applyProtection="1"/>
    <xf numFmtId="0" fontId="3" fillId="0" borderId="128" xfId="0" applyFont="1" applyBorder="1" applyAlignment="1" applyProtection="1">
      <alignment vertical="center"/>
    </xf>
    <xf numFmtId="0" fontId="3" fillId="0" borderId="130" xfId="0" applyFont="1" applyBorder="1" applyProtection="1"/>
    <xf numFmtId="0" fontId="3" fillId="0" borderId="131" xfId="0" applyFont="1" applyBorder="1" applyProtection="1"/>
    <xf numFmtId="0" fontId="3" fillId="0" borderId="55" xfId="0" applyFont="1" applyBorder="1" applyAlignment="1" applyProtection="1">
      <alignment vertical="center"/>
    </xf>
    <xf numFmtId="0" fontId="3" fillId="0" borderId="81" xfId="0" applyFont="1" applyBorder="1" applyProtection="1"/>
    <xf numFmtId="0" fontId="3" fillId="0" borderId="44" xfId="0" applyFont="1" applyBorder="1" applyProtection="1"/>
    <xf numFmtId="0" fontId="3" fillId="0" borderId="129" xfId="0" applyFont="1" applyBorder="1" applyAlignment="1" applyProtection="1">
      <alignment vertical="center"/>
    </xf>
    <xf numFmtId="0" fontId="3" fillId="0" borderId="132" xfId="0" applyFont="1" applyBorder="1" applyProtection="1"/>
    <xf numFmtId="0" fontId="3" fillId="0" borderId="133" xfId="0" applyFont="1" applyBorder="1" applyProtection="1"/>
    <xf numFmtId="0" fontId="28" fillId="0" borderId="128" xfId="0" applyFont="1" applyFill="1" applyBorder="1" applyProtection="1"/>
    <xf numFmtId="0" fontId="28" fillId="0" borderId="130" xfId="0" applyFont="1" applyFill="1" applyBorder="1" applyProtection="1"/>
    <xf numFmtId="0" fontId="28" fillId="0" borderId="131" xfId="0" applyFont="1" applyFill="1" applyBorder="1" applyProtection="1"/>
    <xf numFmtId="0" fontId="28" fillId="0" borderId="55" xfId="0" applyFont="1" applyFill="1" applyBorder="1" applyProtection="1"/>
    <xf numFmtId="0" fontId="28" fillId="0" borderId="81" xfId="0" applyFont="1" applyFill="1" applyBorder="1" applyProtection="1"/>
    <xf numFmtId="0" fontId="28" fillId="0" borderId="44" xfId="0" applyFont="1" applyFill="1" applyBorder="1" applyProtection="1"/>
    <xf numFmtId="0" fontId="28" fillId="0" borderId="125" xfId="0" applyFont="1" applyFill="1" applyBorder="1" applyAlignment="1" applyProtection="1">
      <alignment vertical="center"/>
    </xf>
    <xf numFmtId="0" fontId="28" fillId="0" borderId="129" xfId="0" applyFont="1" applyFill="1" applyBorder="1" applyAlignment="1" applyProtection="1">
      <alignment vertical="center"/>
    </xf>
    <xf numFmtId="0" fontId="28" fillId="0" borderId="132" xfId="0" applyFont="1" applyFill="1" applyBorder="1" applyAlignment="1" applyProtection="1">
      <alignment vertical="center"/>
    </xf>
    <xf numFmtId="0" fontId="28" fillId="0" borderId="133" xfId="0" applyFont="1" applyFill="1" applyBorder="1" applyAlignment="1" applyProtection="1">
      <alignment vertical="center"/>
    </xf>
    <xf numFmtId="0" fontId="3" fillId="0" borderId="125" xfId="0" applyFont="1" applyFill="1" applyBorder="1" applyProtection="1"/>
    <xf numFmtId="0" fontId="28" fillId="0" borderId="128" xfId="0" applyFont="1" applyFill="1" applyBorder="1" applyAlignment="1" applyProtection="1">
      <alignment vertical="center"/>
    </xf>
    <xf numFmtId="0" fontId="28" fillId="0" borderId="130" xfId="0" applyFont="1" applyFill="1" applyBorder="1" applyAlignment="1" applyProtection="1">
      <alignment vertical="center"/>
    </xf>
    <xf numFmtId="0" fontId="28" fillId="0" borderId="131" xfId="0" applyFont="1" applyFill="1" applyBorder="1" applyAlignment="1" applyProtection="1">
      <alignment vertical="center"/>
    </xf>
    <xf numFmtId="0" fontId="28" fillId="0" borderId="55" xfId="0" applyFont="1" applyFill="1" applyBorder="1" applyAlignment="1" applyProtection="1">
      <alignment vertical="center"/>
    </xf>
    <xf numFmtId="0" fontId="28" fillId="0" borderId="81" xfId="0" applyFont="1" applyFill="1" applyBorder="1" applyAlignment="1" applyProtection="1">
      <alignment vertical="center"/>
    </xf>
    <xf numFmtId="0" fontId="28" fillId="0" borderId="44" xfId="0" applyFont="1" applyFill="1" applyBorder="1" applyAlignment="1" applyProtection="1">
      <alignment vertical="center"/>
    </xf>
    <xf numFmtId="2" fontId="3" fillId="0" borderId="17" xfId="0" applyNumberFormat="1" applyFont="1" applyFill="1" applyBorder="1" applyAlignment="1" applyProtection="1">
      <alignment vertical="center"/>
    </xf>
    <xf numFmtId="2" fontId="3" fillId="0" borderId="17" xfId="0" applyNumberFormat="1" applyFont="1" applyBorder="1" applyAlignment="1" applyProtection="1">
      <alignment vertical="center"/>
    </xf>
    <xf numFmtId="2" fontId="3" fillId="17" borderId="14" xfId="0" applyNumberFormat="1" applyFont="1" applyFill="1" applyBorder="1" applyAlignment="1" applyProtection="1"/>
    <xf numFmtId="2" fontId="3" fillId="0" borderId="47" xfId="0" applyNumberFormat="1" applyFont="1" applyFill="1" applyBorder="1" applyAlignment="1" applyProtection="1">
      <alignment horizontal="right" vertical="center"/>
    </xf>
    <xf numFmtId="2" fontId="3" fillId="0" borderId="47" xfId="0" applyNumberFormat="1" applyFont="1" applyFill="1" applyBorder="1" applyProtection="1"/>
    <xf numFmtId="2" fontId="3" fillId="0" borderId="14" xfId="0" applyNumberFormat="1" applyFont="1" applyFill="1" applyBorder="1" applyAlignment="1" applyProtection="1">
      <alignment horizontal="right" vertical="center"/>
    </xf>
    <xf numFmtId="2" fontId="3" fillId="0" borderId="14" xfId="0" applyNumberFormat="1" applyFont="1" applyFill="1" applyBorder="1" applyProtection="1"/>
    <xf numFmtId="2" fontId="3" fillId="0" borderId="17" xfId="0" applyNumberFormat="1" applyFont="1" applyBorder="1" applyProtection="1"/>
    <xf numFmtId="2" fontId="3" fillId="17" borderId="17" xfId="0" applyNumberFormat="1" applyFont="1" applyFill="1" applyBorder="1" applyProtection="1"/>
    <xf numFmtId="176" fontId="3" fillId="0" borderId="114" xfId="0" applyNumberFormat="1" applyFont="1" applyFill="1" applyBorder="1" applyAlignment="1" applyProtection="1">
      <alignment vertical="center"/>
    </xf>
    <xf numFmtId="0" fontId="3" fillId="0" borderId="96" xfId="0" applyFont="1" applyBorder="1" applyAlignment="1" applyProtection="1">
      <alignment vertical="center"/>
    </xf>
    <xf numFmtId="0" fontId="3" fillId="0" borderId="121" xfId="0" applyFont="1" applyBorder="1" applyProtection="1"/>
    <xf numFmtId="0" fontId="3" fillId="0" borderId="122" xfId="0" applyFont="1" applyBorder="1" applyProtection="1"/>
    <xf numFmtId="176" fontId="3" fillId="0" borderId="114" xfId="0" applyNumberFormat="1" applyFont="1" applyBorder="1" applyProtection="1"/>
    <xf numFmtId="0" fontId="5" fillId="0" borderId="93" xfId="0" applyFont="1" applyFill="1" applyBorder="1" applyAlignment="1">
      <alignment horizontal="center" vertical="center"/>
    </xf>
    <xf numFmtId="0" fontId="5" fillId="0" borderId="18" xfId="0" applyFont="1" applyFill="1" applyBorder="1" applyAlignment="1">
      <alignment horizontal="center" vertical="center"/>
    </xf>
    <xf numFmtId="2" fontId="5" fillId="0" borderId="68" xfId="0" applyNumberFormat="1" applyFont="1" applyFill="1" applyBorder="1" applyAlignment="1">
      <alignment vertical="center"/>
    </xf>
    <xf numFmtId="2" fontId="5" fillId="0" borderId="57" xfId="0" applyNumberFormat="1" applyFont="1" applyFill="1" applyBorder="1" applyAlignment="1">
      <alignment vertical="center"/>
    </xf>
    <xf numFmtId="2" fontId="5" fillId="0" borderId="119" xfId="0" applyNumberFormat="1" applyFont="1" applyFill="1" applyBorder="1" applyAlignment="1">
      <alignment vertical="center"/>
    </xf>
    <xf numFmtId="2" fontId="5" fillId="0" borderId="56" xfId="0" applyNumberFormat="1" applyFont="1" applyFill="1" applyBorder="1" applyAlignment="1">
      <alignment vertical="center"/>
    </xf>
    <xf numFmtId="2" fontId="21" fillId="0" borderId="0" xfId="0" applyNumberFormat="1" applyFont="1" applyAlignment="1" applyProtection="1">
      <alignment vertical="center"/>
    </xf>
    <xf numFmtId="0" fontId="42" fillId="0" borderId="0" xfId="0" applyFont="1" applyAlignment="1" applyProtection="1">
      <alignment vertical="center"/>
    </xf>
    <xf numFmtId="0" fontId="5" fillId="0" borderId="0" xfId="0" applyFont="1" applyProtection="1"/>
    <xf numFmtId="0" fontId="3" fillId="12" borderId="0" xfId="0" applyFont="1" applyFill="1" applyAlignment="1" applyProtection="1">
      <alignment vertical="center"/>
    </xf>
    <xf numFmtId="0" fontId="3" fillId="13" borderId="0" xfId="0" applyFont="1" applyFill="1" applyAlignment="1" applyProtection="1">
      <alignment vertical="center"/>
    </xf>
    <xf numFmtId="2" fontId="6" fillId="0" borderId="28" xfId="0" applyNumberFormat="1" applyFont="1" applyFill="1" applyBorder="1" applyAlignment="1" applyProtection="1">
      <alignment vertical="center"/>
    </xf>
    <xf numFmtId="0" fontId="6" fillId="0" borderId="79" xfId="0" applyFont="1" applyFill="1" applyBorder="1" applyAlignment="1" applyProtection="1">
      <alignment horizontal="center" vertical="center"/>
    </xf>
    <xf numFmtId="0" fontId="6" fillId="0" borderId="79" xfId="0" applyFont="1" applyFill="1" applyBorder="1" applyAlignment="1" applyProtection="1">
      <alignment horizontal="center" vertical="center" wrapText="1"/>
    </xf>
    <xf numFmtId="176" fontId="3" fillId="0" borderId="0" xfId="0" applyNumberFormat="1" applyFont="1" applyFill="1" applyBorder="1" applyAlignment="1" applyProtection="1">
      <alignment horizontal="center" vertical="center"/>
    </xf>
    <xf numFmtId="0" fontId="3" fillId="0" borderId="0" xfId="0" applyFont="1" applyFill="1" applyAlignment="1">
      <alignment horizontal="center" vertical="center"/>
    </xf>
    <xf numFmtId="1" fontId="3" fillId="17" borderId="125" xfId="0" applyNumberFormat="1" applyFont="1" applyFill="1" applyBorder="1" applyAlignment="1" applyProtection="1">
      <alignment vertical="center"/>
    </xf>
    <xf numFmtId="0" fontId="5" fillId="0" borderId="60" xfId="0" applyFont="1" applyFill="1" applyBorder="1" applyAlignment="1">
      <alignment vertical="center"/>
    </xf>
    <xf numFmtId="176" fontId="3" fillId="0" borderId="0" xfId="0" applyNumberFormat="1" applyFont="1" applyFill="1" applyAlignment="1">
      <alignment vertical="center"/>
    </xf>
    <xf numFmtId="0" fontId="3" fillId="0" borderId="0" xfId="0" applyFont="1" applyAlignment="1" applyProtection="1">
      <alignment horizontal="center" vertical="center"/>
    </xf>
    <xf numFmtId="0" fontId="39" fillId="19" borderId="14" xfId="0" applyFont="1" applyFill="1" applyBorder="1" applyAlignment="1" applyProtection="1">
      <alignment vertical="center" wrapText="1"/>
    </xf>
    <xf numFmtId="0" fontId="39" fillId="19" borderId="124" xfId="0" applyFont="1" applyFill="1" applyBorder="1" applyAlignment="1" applyProtection="1">
      <alignment vertical="center"/>
    </xf>
    <xf numFmtId="0" fontId="39" fillId="19" borderId="52" xfId="0" applyFont="1" applyFill="1" applyBorder="1" applyAlignment="1" applyProtection="1">
      <alignment vertical="center"/>
    </xf>
    <xf numFmtId="0" fontId="39" fillId="19" borderId="125" xfId="0" applyFont="1" applyFill="1" applyBorder="1" applyAlignment="1" applyProtection="1">
      <alignment vertical="center"/>
    </xf>
    <xf numFmtId="0" fontId="39" fillId="19" borderId="14" xfId="0" applyFont="1" applyFill="1" applyBorder="1" applyProtection="1"/>
    <xf numFmtId="0" fontId="39" fillId="19" borderId="125" xfId="0" applyFont="1" applyFill="1" applyBorder="1" applyAlignment="1" applyProtection="1">
      <alignment horizontal="center" vertical="center" wrapText="1"/>
    </xf>
    <xf numFmtId="0" fontId="39" fillId="19" borderId="114" xfId="0" applyFont="1" applyFill="1" applyBorder="1" applyAlignment="1" applyProtection="1">
      <alignment vertical="center"/>
    </xf>
    <xf numFmtId="0" fontId="39" fillId="19" borderId="14" xfId="0" applyFont="1" applyFill="1" applyBorder="1" applyAlignment="1" applyProtection="1">
      <alignment vertical="center"/>
    </xf>
    <xf numFmtId="0" fontId="39" fillId="19" borderId="14" xfId="0" applyFont="1" applyFill="1" applyBorder="1" applyAlignment="1" applyProtection="1">
      <alignment horizontal="center" vertical="center"/>
    </xf>
    <xf numFmtId="0" fontId="39" fillId="19" borderId="124" xfId="0" applyFont="1" applyFill="1" applyBorder="1" applyProtection="1"/>
    <xf numFmtId="0" fontId="39" fillId="19" borderId="52" xfId="0" applyFont="1" applyFill="1" applyBorder="1" applyProtection="1"/>
    <xf numFmtId="0" fontId="39" fillId="19" borderId="125" xfId="0" applyFont="1" applyFill="1" applyBorder="1" applyProtection="1"/>
    <xf numFmtId="0" fontId="39" fillId="19" borderId="114" xfId="0" applyFont="1" applyFill="1" applyBorder="1" applyProtection="1"/>
    <xf numFmtId="1" fontId="3" fillId="17" borderId="52" xfId="0" applyNumberFormat="1" applyFont="1" applyFill="1" applyBorder="1" applyAlignment="1" applyProtection="1">
      <alignment vertical="center"/>
    </xf>
    <xf numFmtId="185" fontId="3" fillId="17" borderId="52" xfId="0" applyNumberFormat="1" applyFont="1" applyFill="1" applyBorder="1" applyAlignment="1" applyProtection="1">
      <alignment horizontal="right" vertical="center"/>
    </xf>
    <xf numFmtId="0" fontId="3" fillId="0" borderId="0" xfId="0" applyFont="1"/>
    <xf numFmtId="0" fontId="5" fillId="0" borderId="14" xfId="0" applyFont="1" applyBorder="1" applyAlignment="1" applyProtection="1">
      <alignment horizontal="center" vertical="center" wrapText="1"/>
    </xf>
    <xf numFmtId="0" fontId="5" fillId="17" borderId="14" xfId="0" applyFont="1" applyFill="1" applyBorder="1" applyAlignment="1" applyProtection="1">
      <alignment horizontal="center" vertical="center" wrapText="1"/>
    </xf>
    <xf numFmtId="0" fontId="3" fillId="0" borderId="14" xfId="0" applyFont="1" applyBorder="1" applyAlignment="1">
      <alignment horizontal="center" vertical="center"/>
    </xf>
    <xf numFmtId="0" fontId="3" fillId="17" borderId="14" xfId="0" applyFont="1" applyFill="1" applyBorder="1" applyAlignment="1">
      <alignment horizontal="center" vertical="center"/>
    </xf>
    <xf numFmtId="0" fontId="3" fillId="17" borderId="17" xfId="0" applyFont="1" applyFill="1" applyBorder="1" applyAlignment="1">
      <alignment horizontal="center" vertical="center"/>
    </xf>
    <xf numFmtId="185" fontId="15" fillId="17" borderId="52" xfId="0" applyNumberFormat="1" applyFont="1" applyFill="1" applyBorder="1" applyAlignment="1" applyProtection="1">
      <alignment vertical="center"/>
    </xf>
    <xf numFmtId="185" fontId="15" fillId="0" borderId="52" xfId="0" applyNumberFormat="1" applyFont="1" applyFill="1" applyBorder="1" applyAlignment="1" applyProtection="1">
      <alignment vertical="center"/>
    </xf>
    <xf numFmtId="0" fontId="3" fillId="0" borderId="124" xfId="0" applyFont="1" applyBorder="1" applyAlignment="1">
      <alignment horizontal="center" wrapText="1"/>
    </xf>
    <xf numFmtId="0" fontId="3" fillId="0" borderId="52" xfId="0" applyFont="1" applyBorder="1" applyAlignment="1">
      <alignment horizontal="center" wrapText="1"/>
    </xf>
    <xf numFmtId="0" fontId="3" fillId="0" borderId="125" xfId="0" applyFont="1" applyBorder="1" applyAlignment="1">
      <alignment horizontal="center" wrapText="1"/>
    </xf>
    <xf numFmtId="0" fontId="3" fillId="0" borderId="125" xfId="0" applyFont="1" applyBorder="1" applyAlignment="1">
      <alignment horizontal="center" vertical="center" wrapText="1"/>
    </xf>
    <xf numFmtId="0" fontId="3" fillId="17" borderId="124" xfId="0" applyFont="1" applyFill="1" applyBorder="1" applyAlignment="1">
      <alignment horizontal="center" wrapText="1"/>
    </xf>
    <xf numFmtId="0" fontId="3" fillId="17" borderId="52" xfId="0" applyFont="1" applyFill="1" applyBorder="1" applyAlignment="1">
      <alignment horizontal="center" wrapText="1"/>
    </xf>
    <xf numFmtId="0" fontId="3" fillId="17" borderId="125" xfId="0" applyFont="1" applyFill="1" applyBorder="1" applyAlignment="1">
      <alignment horizontal="center" wrapText="1"/>
    </xf>
    <xf numFmtId="0" fontId="3" fillId="17" borderId="124" xfId="0" applyFont="1" applyFill="1" applyBorder="1" applyAlignment="1">
      <alignment horizontal="center" vertical="center" wrapText="1"/>
    </xf>
    <xf numFmtId="0" fontId="3" fillId="17" borderId="52" xfId="0" applyFont="1" applyFill="1" applyBorder="1" applyAlignment="1">
      <alignment horizontal="center" vertical="center" wrapText="1"/>
    </xf>
    <xf numFmtId="0" fontId="3" fillId="17" borderId="125" xfId="0" applyFont="1" applyFill="1" applyBorder="1" applyAlignment="1">
      <alignment horizontal="center" vertical="center" wrapText="1"/>
    </xf>
    <xf numFmtId="185" fontId="15" fillId="17" borderId="124" xfId="0" applyNumberFormat="1" applyFont="1" applyFill="1" applyBorder="1" applyAlignment="1" applyProtection="1">
      <alignment vertical="center"/>
    </xf>
    <xf numFmtId="185" fontId="3" fillId="0" borderId="124" xfId="0" applyNumberFormat="1" applyFont="1" applyFill="1" applyBorder="1" applyAlignment="1" applyProtection="1">
      <alignment vertical="center"/>
    </xf>
    <xf numFmtId="0" fontId="3" fillId="0" borderId="14" xfId="0" applyFont="1" applyBorder="1" applyAlignment="1">
      <alignment horizontal="center"/>
    </xf>
    <xf numFmtId="176" fontId="5" fillId="0" borderId="38" xfId="0" applyNumberFormat="1" applyFont="1" applyFill="1" applyBorder="1" applyAlignment="1">
      <alignment vertical="center"/>
    </xf>
    <xf numFmtId="176" fontId="5" fillId="0" borderId="55" xfId="0" applyNumberFormat="1" applyFont="1" applyFill="1" applyBorder="1" applyAlignment="1">
      <alignment vertical="center"/>
    </xf>
    <xf numFmtId="176" fontId="5" fillId="0" borderId="40" xfId="0" applyNumberFormat="1" applyFont="1" applyFill="1" applyBorder="1" applyAlignment="1">
      <alignment vertical="center"/>
    </xf>
    <xf numFmtId="0" fontId="44" fillId="10" borderId="0" xfId="0" applyFont="1" applyFill="1" applyBorder="1" applyAlignment="1" applyProtection="1">
      <alignment horizontal="right" vertical="center" wrapText="1"/>
    </xf>
    <xf numFmtId="186" fontId="3" fillId="0" borderId="0" xfId="0" applyNumberFormat="1" applyFont="1" applyProtection="1"/>
    <xf numFmtId="1" fontId="15" fillId="0" borderId="0" xfId="0" applyNumberFormat="1" applyFont="1" applyFill="1" applyAlignment="1" applyProtection="1">
      <alignment horizontal="right" vertical="center"/>
    </xf>
    <xf numFmtId="187" fontId="15" fillId="0" borderId="0" xfId="0" applyNumberFormat="1" applyFont="1" applyFill="1" applyAlignment="1" applyProtection="1">
      <alignment horizontal="right" vertical="center"/>
    </xf>
    <xf numFmtId="0" fontId="3" fillId="0" borderId="124" xfId="0" applyNumberFormat="1" applyFont="1" applyFill="1" applyBorder="1" applyAlignment="1" applyProtection="1">
      <alignment vertical="center"/>
    </xf>
    <xf numFmtId="0" fontId="3" fillId="0" borderId="52" xfId="0" applyNumberFormat="1" applyFont="1" applyFill="1" applyBorder="1" applyAlignment="1" applyProtection="1">
      <alignment vertical="center"/>
    </xf>
    <xf numFmtId="0" fontId="3" fillId="0" borderId="125" xfId="0" applyNumberFormat="1" applyFont="1" applyFill="1" applyBorder="1" applyAlignment="1" applyProtection="1">
      <alignment vertical="center"/>
    </xf>
    <xf numFmtId="0" fontId="6" fillId="3" borderId="114" xfId="0" applyFont="1" applyFill="1" applyBorder="1" applyAlignment="1" applyProtection="1">
      <alignment horizontal="center" vertical="center"/>
      <protection locked="0"/>
    </xf>
    <xf numFmtId="0" fontId="3" fillId="0" borderId="14" xfId="0" applyFont="1" applyBorder="1"/>
    <xf numFmtId="0" fontId="3" fillId="0" borderId="14" xfId="0" quotePrefix="1" applyFont="1" applyBorder="1"/>
    <xf numFmtId="0" fontId="15" fillId="0" borderId="14" xfId="0" applyFont="1" applyBorder="1"/>
    <xf numFmtId="0" fontId="45" fillId="0" borderId="0" xfId="0" applyFont="1" applyAlignment="1">
      <alignment wrapText="1"/>
    </xf>
    <xf numFmtId="0" fontId="46" fillId="0" borderId="0" xfId="0" applyFont="1" applyAlignment="1">
      <alignment horizontal="left" vertical="center" wrapText="1"/>
    </xf>
    <xf numFmtId="0" fontId="45" fillId="0" borderId="0" xfId="0" applyFont="1" applyAlignment="1">
      <alignment vertical="top" wrapText="1"/>
    </xf>
    <xf numFmtId="0" fontId="3" fillId="0" borderId="54" xfId="0" applyFont="1" applyBorder="1" applyAlignment="1" applyProtection="1">
      <alignment vertical="center"/>
    </xf>
    <xf numFmtId="0" fontId="6" fillId="0" borderId="0"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2" fontId="6" fillId="0" borderId="0" xfId="0" applyNumberFormat="1" applyFont="1" applyFill="1" applyBorder="1" applyAlignment="1" applyProtection="1">
      <alignment vertical="center"/>
    </xf>
    <xf numFmtId="0" fontId="3" fillId="0" borderId="0" xfId="0" applyFont="1" applyAlignment="1">
      <alignment vertical="center" wrapText="1"/>
    </xf>
    <xf numFmtId="0" fontId="3" fillId="0" borderId="14" xfId="0" applyFont="1" applyBorder="1" applyAlignment="1">
      <alignment horizontal="center" vertical="center" wrapText="1"/>
    </xf>
    <xf numFmtId="0" fontId="3" fillId="0" borderId="0" xfId="0" applyFont="1" applyAlignment="1">
      <alignment horizontal="center" vertical="center" wrapText="1"/>
    </xf>
    <xf numFmtId="0" fontId="3" fillId="0" borderId="136" xfId="0" applyFont="1" applyBorder="1" applyAlignment="1">
      <alignment horizontal="center" vertical="center" wrapText="1"/>
    </xf>
    <xf numFmtId="0" fontId="3" fillId="0" borderId="137" xfId="0" applyFont="1" applyBorder="1" applyAlignment="1">
      <alignment horizontal="center" vertical="center" wrapText="1"/>
    </xf>
    <xf numFmtId="0" fontId="3" fillId="0" borderId="138" xfId="0" applyFont="1" applyBorder="1" applyAlignment="1">
      <alignment horizontal="center" vertical="center" wrapText="1"/>
    </xf>
    <xf numFmtId="0" fontId="3" fillId="0" borderId="139" xfId="0" applyFont="1" applyBorder="1" applyAlignment="1">
      <alignment horizontal="center" vertical="center" wrapText="1"/>
    </xf>
    <xf numFmtId="0" fontId="3" fillId="0" borderId="140" xfId="0" applyFont="1" applyBorder="1" applyAlignment="1">
      <alignment vertical="center" wrapText="1"/>
    </xf>
    <xf numFmtId="0" fontId="3" fillId="0" borderId="141" xfId="0" applyFont="1" applyBorder="1" applyAlignment="1">
      <alignment vertical="center" wrapText="1"/>
    </xf>
    <xf numFmtId="0" fontId="3" fillId="0" borderId="142" xfId="0" applyFont="1" applyBorder="1" applyAlignment="1">
      <alignment horizontal="center" vertical="center" wrapText="1"/>
    </xf>
    <xf numFmtId="0" fontId="3" fillId="0" borderId="143" xfId="0" applyFont="1" applyBorder="1" applyAlignment="1">
      <alignment vertical="center" wrapText="1"/>
    </xf>
    <xf numFmtId="0" fontId="3" fillId="0" borderId="144" xfId="0" applyFont="1" applyBorder="1" applyAlignment="1">
      <alignment vertical="center" wrapText="1"/>
    </xf>
    <xf numFmtId="0" fontId="3" fillId="0" borderId="145" xfId="0" applyFont="1" applyBorder="1" applyAlignment="1">
      <alignment horizontal="center" vertical="center" wrapText="1"/>
    </xf>
    <xf numFmtId="0" fontId="3" fillId="0" borderId="146" xfId="0" applyFont="1" applyBorder="1" applyAlignment="1">
      <alignment vertical="center" wrapText="1"/>
    </xf>
    <xf numFmtId="0" fontId="3" fillId="0" borderId="147" xfId="0" applyFont="1" applyBorder="1" applyAlignment="1">
      <alignment vertical="center" wrapText="1"/>
    </xf>
    <xf numFmtId="0" fontId="3" fillId="3" borderId="53" xfId="0" applyFont="1" applyFill="1" applyBorder="1" applyAlignment="1" applyProtection="1">
      <alignment vertical="center"/>
    </xf>
    <xf numFmtId="0" fontId="3" fillId="3" borderId="35" xfId="0" applyFont="1" applyFill="1" applyBorder="1" applyAlignment="1" applyProtection="1">
      <alignment vertical="center"/>
    </xf>
    <xf numFmtId="0" fontId="3" fillId="3" borderId="54" xfId="0" applyFont="1" applyFill="1" applyBorder="1" applyAlignment="1" applyProtection="1">
      <alignment vertical="center"/>
    </xf>
    <xf numFmtId="0" fontId="3" fillId="14" borderId="38" xfId="0" applyFont="1" applyFill="1" applyBorder="1" applyAlignment="1" applyProtection="1">
      <alignment vertical="center"/>
    </xf>
    <xf numFmtId="0" fontId="3" fillId="14" borderId="55" xfId="0" applyFont="1" applyFill="1" applyBorder="1" applyAlignment="1" applyProtection="1">
      <alignment vertical="center"/>
    </xf>
    <xf numFmtId="0" fontId="3" fillId="14" borderId="87" xfId="0" applyFont="1" applyFill="1" applyBorder="1" applyAlignment="1" applyProtection="1">
      <alignment vertical="center"/>
    </xf>
    <xf numFmtId="0" fontId="14" fillId="14" borderId="53" xfId="0" applyFont="1" applyFill="1" applyBorder="1" applyAlignment="1" applyProtection="1">
      <alignment horizontal="right" vertical="center"/>
    </xf>
    <xf numFmtId="2" fontId="14" fillId="14" borderId="53" xfId="1" applyNumberFormat="1" applyFont="1" applyFill="1" applyBorder="1" applyAlignment="1" applyProtection="1">
      <alignment horizontal="right" vertical="center"/>
    </xf>
    <xf numFmtId="0" fontId="14" fillId="14" borderId="52" xfId="0" applyFont="1" applyFill="1" applyBorder="1" applyAlignment="1" applyProtection="1">
      <alignment horizontal="right" vertical="center"/>
    </xf>
    <xf numFmtId="2" fontId="14" fillId="14" borderId="52" xfId="1" applyNumberFormat="1" applyFont="1" applyFill="1" applyBorder="1" applyAlignment="1" applyProtection="1">
      <alignment horizontal="right" vertical="center"/>
    </xf>
    <xf numFmtId="0" fontId="14" fillId="14" borderId="96" xfId="0" applyFont="1" applyFill="1" applyBorder="1" applyAlignment="1" applyProtection="1">
      <alignment horizontal="right" vertical="center"/>
    </xf>
    <xf numFmtId="2" fontId="14" fillId="14" borderId="96" xfId="1" applyNumberFormat="1" applyFont="1" applyFill="1" applyBorder="1" applyAlignment="1" applyProtection="1">
      <alignment horizontal="right" vertical="center"/>
    </xf>
    <xf numFmtId="0" fontId="5" fillId="0" borderId="36" xfId="0" applyFont="1" applyBorder="1" applyAlignment="1" applyProtection="1">
      <alignment vertical="center"/>
    </xf>
    <xf numFmtId="0" fontId="3" fillId="0" borderId="148" xfId="0" applyFont="1" applyBorder="1" applyAlignment="1">
      <alignment horizontal="center" vertical="center" wrapText="1"/>
    </xf>
    <xf numFmtId="0" fontId="3" fillId="0" borderId="149" xfId="0" applyFont="1" applyBorder="1" applyAlignment="1">
      <alignment vertical="center" wrapText="1"/>
    </xf>
    <xf numFmtId="0" fontId="3" fillId="0" borderId="150" xfId="0" applyFont="1" applyBorder="1" applyAlignment="1">
      <alignment vertical="center" wrapText="1"/>
    </xf>
    <xf numFmtId="0" fontId="3" fillId="0" borderId="151" xfId="0" applyFont="1" applyBorder="1" applyAlignment="1">
      <alignment vertical="center" wrapText="1"/>
    </xf>
    <xf numFmtId="0" fontId="0" fillId="0" borderId="0" xfId="0" applyFill="1" applyAlignment="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47" fillId="0" borderId="0" xfId="0" applyFont="1"/>
    <xf numFmtId="0" fontId="47" fillId="0" borderId="0" xfId="0" applyFont="1" applyAlignment="1">
      <alignment horizontal="left" wrapText="1"/>
    </xf>
    <xf numFmtId="0" fontId="48" fillId="0" borderId="0" xfId="4"/>
    <xf numFmtId="0" fontId="47" fillId="0" borderId="0" xfId="0" applyFont="1" applyAlignment="1">
      <alignment vertical="top" wrapText="1"/>
    </xf>
    <xf numFmtId="0" fontId="47" fillId="0" borderId="0" xfId="0" applyFont="1" applyAlignment="1">
      <alignment horizontal="left" vertical="center" wrapText="1"/>
    </xf>
    <xf numFmtId="0" fontId="47" fillId="0" borderId="0" xfId="0" applyFont="1" applyFill="1" applyAlignment="1">
      <alignment horizontal="right" vertical="center"/>
    </xf>
    <xf numFmtId="0" fontId="47" fillId="0" borderId="0" xfId="0" applyFont="1" applyFill="1"/>
    <xf numFmtId="0" fontId="3" fillId="0" borderId="0" xfId="0" applyFont="1" applyFill="1" applyBorder="1" applyAlignment="1" applyProtection="1">
      <alignment horizontal="center" vertical="center"/>
    </xf>
    <xf numFmtId="10" fontId="5" fillId="0" borderId="0" xfId="3" applyNumberFormat="1" applyFont="1" applyFill="1" applyBorder="1" applyAlignment="1" applyProtection="1">
      <alignment vertical="center"/>
    </xf>
    <xf numFmtId="0" fontId="47" fillId="0" borderId="0" xfId="0" applyFont="1" applyFill="1" applyAlignment="1">
      <alignment horizontal="right"/>
    </xf>
    <xf numFmtId="0" fontId="48" fillId="0" borderId="0" xfId="4" applyFill="1"/>
    <xf numFmtId="0" fontId="47" fillId="0" borderId="0" xfId="0" applyFont="1" applyFill="1" applyAlignment="1">
      <alignment vertical="top" wrapText="1"/>
    </xf>
    <xf numFmtId="0" fontId="47" fillId="0" borderId="0" xfId="0" applyFont="1" applyFill="1" applyAlignment="1">
      <alignment vertical="center" wrapText="1"/>
    </xf>
    <xf numFmtId="0" fontId="48" fillId="0" borderId="0" xfId="4" applyFill="1" applyAlignment="1">
      <alignment vertical="center" wrapText="1"/>
    </xf>
    <xf numFmtId="0" fontId="47" fillId="0" borderId="0" xfId="0" applyFont="1" applyFill="1" applyAlignment="1">
      <alignment vertical="center"/>
    </xf>
    <xf numFmtId="0" fontId="47" fillId="0" borderId="0" xfId="0" applyFont="1" applyFill="1" applyAlignment="1">
      <alignment wrapText="1"/>
    </xf>
    <xf numFmtId="0" fontId="49" fillId="0" borderId="0" xfId="0" applyFont="1" applyAlignment="1">
      <alignment horizontal="left" vertical="center"/>
    </xf>
    <xf numFmtId="0" fontId="27" fillId="0" borderId="0" xfId="0" applyFont="1"/>
    <xf numFmtId="0" fontId="27" fillId="0" borderId="0" xfId="0" applyFont="1" applyFill="1" applyAlignment="1">
      <alignment vertical="center"/>
    </xf>
    <xf numFmtId="0" fontId="0" fillId="0" borderId="0" xfId="0" applyFill="1" applyAlignment="1">
      <alignment vertical="top"/>
    </xf>
    <xf numFmtId="0" fontId="0" fillId="0" borderId="0" xfId="0" applyFill="1" applyAlignment="1">
      <alignment vertical="center" wrapText="1"/>
    </xf>
    <xf numFmtId="0" fontId="47" fillId="0" borderId="0" xfId="0" applyFont="1" applyAlignment="1">
      <alignment vertical="center" wrapText="1"/>
    </xf>
    <xf numFmtId="0" fontId="45" fillId="0" borderId="0" xfId="0" applyFont="1" applyFill="1" applyAlignment="1">
      <alignment vertical="top" wrapText="1"/>
    </xf>
    <xf numFmtId="0" fontId="46" fillId="0" borderId="0" xfId="0" applyFont="1" applyFill="1" applyAlignment="1">
      <alignment horizontal="left" vertical="center" wrapText="1"/>
    </xf>
    <xf numFmtId="0" fontId="3" fillId="0" borderId="141" xfId="0" applyFont="1" applyFill="1" applyBorder="1" applyAlignment="1">
      <alignment vertical="center" wrapText="1"/>
    </xf>
    <xf numFmtId="0" fontId="3" fillId="0" borderId="143" xfId="0" applyFont="1" applyFill="1" applyBorder="1" applyAlignment="1">
      <alignment vertical="center" wrapText="1"/>
    </xf>
    <xf numFmtId="0" fontId="3" fillId="0" borderId="144" xfId="0" applyFont="1" applyFill="1" applyBorder="1" applyAlignment="1">
      <alignment vertical="center" wrapText="1"/>
    </xf>
    <xf numFmtId="0" fontId="3" fillId="0" borderId="144" xfId="0" applyFont="1" applyFill="1" applyBorder="1" applyAlignment="1">
      <alignment horizontal="left" vertical="center" wrapText="1"/>
    </xf>
    <xf numFmtId="0" fontId="3" fillId="0" borderId="146" xfId="0" applyFont="1" applyFill="1" applyBorder="1" applyAlignment="1">
      <alignment vertical="center" wrapText="1"/>
    </xf>
    <xf numFmtId="0" fontId="3" fillId="0" borderId="152" xfId="0" applyFont="1" applyBorder="1" applyAlignment="1">
      <alignment vertical="center" wrapText="1"/>
    </xf>
    <xf numFmtId="2" fontId="5" fillId="0" borderId="73" xfId="0" applyNumberFormat="1" applyFont="1" applyFill="1" applyBorder="1" applyAlignment="1">
      <alignment vertical="center"/>
    </xf>
    <xf numFmtId="2" fontId="5" fillId="0" borderId="34" xfId="0" applyNumberFormat="1" applyFont="1" applyFill="1" applyBorder="1" applyAlignment="1">
      <alignment vertical="center"/>
    </xf>
    <xf numFmtId="0" fontId="40" fillId="20" borderId="124" xfId="0" applyFont="1" applyFill="1" applyBorder="1" applyAlignment="1" applyProtection="1">
      <alignment vertical="center"/>
    </xf>
    <xf numFmtId="0" fontId="40" fillId="20" borderId="128" xfId="0" applyFont="1" applyFill="1" applyBorder="1" applyAlignment="1" applyProtection="1">
      <alignment vertical="center"/>
    </xf>
    <xf numFmtId="179" fontId="3" fillId="20" borderId="124" xfId="0" applyNumberFormat="1" applyFont="1" applyFill="1" applyBorder="1" applyAlignment="1" applyProtection="1">
      <alignment vertical="center"/>
    </xf>
    <xf numFmtId="0" fontId="40" fillId="20" borderId="52" xfId="0" applyFont="1" applyFill="1" applyBorder="1" applyAlignment="1" applyProtection="1">
      <alignment vertical="center"/>
    </xf>
    <xf numFmtId="0" fontId="40" fillId="20" borderId="55" xfId="0" applyFont="1" applyFill="1" applyBorder="1" applyAlignment="1" applyProtection="1">
      <alignment vertical="center"/>
    </xf>
    <xf numFmtId="179" fontId="3" fillId="20" borderId="52" xfId="0" applyNumberFormat="1" applyFont="1" applyFill="1" applyBorder="1" applyAlignment="1" applyProtection="1">
      <alignment vertical="center"/>
    </xf>
    <xf numFmtId="0" fontId="15" fillId="0" borderId="0" xfId="0" applyFont="1" applyAlignment="1" applyProtection="1">
      <alignment horizontal="right" vertical="center"/>
    </xf>
    <xf numFmtId="0" fontId="3" fillId="17" borderId="47" xfId="0" applyFont="1" applyFill="1" applyBorder="1" applyAlignment="1" applyProtection="1">
      <alignment vertical="center" wrapText="1"/>
    </xf>
    <xf numFmtId="0" fontId="50" fillId="0" borderId="36" xfId="0" applyFont="1" applyBorder="1" applyAlignment="1" applyProtection="1">
      <alignment vertical="center"/>
    </xf>
    <xf numFmtId="0" fontId="3" fillId="0" borderId="14" xfId="0" applyFont="1" applyBorder="1" applyAlignment="1" applyProtection="1">
      <alignment vertical="center" wrapText="1"/>
    </xf>
    <xf numFmtId="0" fontId="3" fillId="17" borderId="14" xfId="0" applyFont="1" applyFill="1" applyBorder="1" applyAlignment="1" applyProtection="1">
      <alignment vertical="center" wrapText="1"/>
    </xf>
    <xf numFmtId="0" fontId="40" fillId="21" borderId="124" xfId="0" applyFont="1" applyFill="1" applyBorder="1" applyAlignment="1" applyProtection="1">
      <alignment vertical="center"/>
    </xf>
    <xf numFmtId="0" fontId="40" fillId="21" borderId="128" xfId="0" applyFont="1" applyFill="1" applyBorder="1" applyAlignment="1" applyProtection="1">
      <alignment vertical="center"/>
    </xf>
    <xf numFmtId="179" fontId="3" fillId="21" borderId="124" xfId="0" applyNumberFormat="1" applyFont="1" applyFill="1" applyBorder="1" applyAlignment="1" applyProtection="1">
      <alignment vertical="center"/>
    </xf>
    <xf numFmtId="0" fontId="40" fillId="21" borderId="52" xfId="0" applyFont="1" applyFill="1" applyBorder="1" applyAlignment="1" applyProtection="1">
      <alignment vertical="center"/>
    </xf>
    <xf numFmtId="0" fontId="40" fillId="21" borderId="55" xfId="0" applyFont="1" applyFill="1" applyBorder="1" applyAlignment="1" applyProtection="1">
      <alignment vertical="center"/>
    </xf>
    <xf numFmtId="179" fontId="3" fillId="21" borderId="52" xfId="0" applyNumberFormat="1" applyFont="1" applyFill="1" applyBorder="1" applyAlignment="1" applyProtection="1">
      <alignment vertical="center"/>
    </xf>
    <xf numFmtId="0" fontId="40" fillId="21" borderId="125" xfId="0" applyFont="1" applyFill="1" applyBorder="1" applyAlignment="1" applyProtection="1">
      <alignment vertical="center"/>
    </xf>
    <xf numFmtId="0" fontId="40" fillId="21" borderId="129" xfId="0" applyFont="1" applyFill="1" applyBorder="1" applyAlignment="1" applyProtection="1">
      <alignment vertical="center"/>
    </xf>
    <xf numFmtId="179" fontId="3" fillId="21" borderId="125" xfId="0" applyNumberFormat="1" applyFont="1" applyFill="1" applyBorder="1" applyAlignment="1" applyProtection="1">
      <alignment vertical="center"/>
    </xf>
    <xf numFmtId="0" fontId="40" fillId="4" borderId="17" xfId="0" applyFont="1" applyFill="1" applyBorder="1" applyAlignment="1" applyProtection="1">
      <alignment vertical="center"/>
    </xf>
    <xf numFmtId="0" fontId="41" fillId="4" borderId="14"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3" fillId="0" borderId="154" xfId="0" applyFont="1" applyBorder="1" applyAlignment="1">
      <alignment horizontal="center" vertical="center" wrapText="1"/>
    </xf>
    <xf numFmtId="0" fontId="3" fillId="0" borderId="157" xfId="0" applyFont="1" applyBorder="1" applyAlignment="1">
      <alignment horizontal="center" vertical="center" wrapText="1"/>
    </xf>
    <xf numFmtId="0" fontId="3" fillId="0" borderId="132" xfId="0" applyFont="1" applyFill="1" applyBorder="1" applyAlignment="1">
      <alignment horizontal="center" vertical="center" wrapText="1"/>
    </xf>
    <xf numFmtId="1" fontId="3" fillId="0" borderId="124" xfId="0" applyNumberFormat="1" applyFont="1" applyFill="1" applyBorder="1" applyAlignment="1" applyProtection="1">
      <alignment vertical="center"/>
    </xf>
    <xf numFmtId="1" fontId="3" fillId="0" borderId="52" xfId="0" applyNumberFormat="1" applyFont="1" applyFill="1" applyBorder="1" applyAlignment="1" applyProtection="1">
      <alignment vertical="center"/>
    </xf>
    <xf numFmtId="1" fontId="3" fillId="0" borderId="126" xfId="0" applyNumberFormat="1" applyFont="1" applyFill="1" applyBorder="1" applyAlignment="1" applyProtection="1">
      <alignment vertical="center"/>
    </xf>
    <xf numFmtId="1" fontId="3" fillId="17" borderId="126" xfId="0" applyNumberFormat="1" applyFont="1" applyFill="1" applyBorder="1" applyAlignment="1" applyProtection="1">
      <alignment vertical="center"/>
    </xf>
    <xf numFmtId="1" fontId="3" fillId="17" borderId="124" xfId="0" applyNumberFormat="1" applyFont="1" applyFill="1" applyBorder="1" applyAlignment="1" applyProtection="1">
      <alignment vertical="center"/>
    </xf>
    <xf numFmtId="1" fontId="3" fillId="0" borderId="125" xfId="0" applyNumberFormat="1" applyFont="1" applyFill="1" applyBorder="1" applyAlignment="1" applyProtection="1">
      <alignment vertical="center"/>
    </xf>
    <xf numFmtId="1" fontId="3" fillId="17" borderId="14" xfId="0" applyNumberFormat="1" applyFont="1" applyFill="1" applyBorder="1" applyAlignment="1" applyProtection="1">
      <alignment vertical="center"/>
    </xf>
    <xf numFmtId="1" fontId="3" fillId="0" borderId="114" xfId="0" applyNumberFormat="1" applyFont="1" applyFill="1" applyBorder="1" applyAlignment="1" applyProtection="1">
      <alignment vertical="center"/>
    </xf>
    <xf numFmtId="1" fontId="3" fillId="17" borderId="114" xfId="0" applyNumberFormat="1" applyFont="1" applyFill="1" applyBorder="1" applyAlignment="1" applyProtection="1">
      <alignment vertical="center"/>
    </xf>
    <xf numFmtId="0" fontId="3" fillId="20" borderId="52" xfId="0" applyFont="1" applyFill="1" applyBorder="1" applyAlignment="1" applyProtection="1">
      <alignment vertical="center"/>
    </xf>
    <xf numFmtId="185" fontId="3" fillId="20" borderId="52" xfId="0" applyNumberFormat="1" applyFont="1" applyFill="1" applyBorder="1" applyAlignment="1" applyProtection="1">
      <alignment vertical="center"/>
    </xf>
    <xf numFmtId="0" fontId="3" fillId="20" borderId="125" xfId="0" applyNumberFormat="1" applyFont="1" applyFill="1" applyBorder="1" applyAlignment="1" applyProtection="1">
      <alignment vertical="center"/>
    </xf>
    <xf numFmtId="0" fontId="3" fillId="20" borderId="124" xfId="0" applyFont="1" applyFill="1" applyBorder="1" applyAlignment="1" applyProtection="1">
      <alignment vertical="center"/>
    </xf>
    <xf numFmtId="185" fontId="3" fillId="20" borderId="125" xfId="0" applyNumberFormat="1" applyFont="1" applyFill="1" applyBorder="1" applyAlignment="1" applyProtection="1">
      <alignment vertical="center"/>
    </xf>
    <xf numFmtId="179" fontId="3" fillId="0" borderId="125" xfId="0" applyNumberFormat="1" applyFont="1" applyFill="1" applyBorder="1" applyAlignment="1" applyProtection="1">
      <alignment vertical="center"/>
    </xf>
    <xf numFmtId="0" fontId="3" fillId="22" borderId="124" xfId="0" applyFont="1" applyFill="1" applyBorder="1" applyAlignment="1" applyProtection="1">
      <alignment vertical="center"/>
    </xf>
    <xf numFmtId="0" fontId="3" fillId="22" borderId="52" xfId="0" applyFont="1" applyFill="1" applyBorder="1" applyAlignment="1" applyProtection="1">
      <alignment vertical="center"/>
    </xf>
    <xf numFmtId="0" fontId="3" fillId="22" borderId="125" xfId="0" applyFont="1" applyFill="1" applyBorder="1" applyAlignment="1" applyProtection="1">
      <alignment vertical="center"/>
    </xf>
    <xf numFmtId="185" fontId="3" fillId="20" borderId="124" xfId="0" applyNumberFormat="1" applyFont="1" applyFill="1" applyBorder="1" applyAlignment="1" applyProtection="1">
      <alignment vertical="center"/>
    </xf>
    <xf numFmtId="14" fontId="3" fillId="0" borderId="17" xfId="0" applyNumberFormat="1" applyFont="1" applyFill="1" applyBorder="1" applyAlignment="1">
      <alignment horizontal="center" vertical="center" wrapText="1"/>
    </xf>
    <xf numFmtId="179" fontId="3" fillId="23" borderId="124" xfId="0" applyNumberFormat="1" applyFont="1" applyFill="1" applyBorder="1" applyAlignment="1" applyProtection="1">
      <alignment vertical="center"/>
    </xf>
    <xf numFmtId="0" fontId="3" fillId="23" borderId="124" xfId="0" applyFont="1" applyFill="1" applyBorder="1" applyAlignment="1" applyProtection="1">
      <alignment vertical="center"/>
    </xf>
    <xf numFmtId="0" fontId="3" fillId="23" borderId="52" xfId="0" applyFont="1" applyFill="1" applyBorder="1" applyAlignment="1" applyProtection="1">
      <alignment vertical="center"/>
    </xf>
    <xf numFmtId="179" fontId="3" fillId="23" borderId="52" xfId="0" applyNumberFormat="1" applyFont="1" applyFill="1" applyBorder="1" applyAlignment="1" applyProtection="1">
      <alignment vertical="center"/>
    </xf>
    <xf numFmtId="176" fontId="3" fillId="23" borderId="52" xfId="0" applyNumberFormat="1" applyFont="1" applyFill="1" applyBorder="1" applyAlignment="1" applyProtection="1">
      <alignment vertical="center"/>
    </xf>
    <xf numFmtId="0" fontId="3" fillId="23" borderId="97" xfId="0" applyNumberFormat="1" applyFont="1" applyFill="1" applyBorder="1" applyAlignment="1" applyProtection="1">
      <alignment vertical="center"/>
    </xf>
    <xf numFmtId="179" fontId="3" fillId="23" borderId="97" xfId="0" applyNumberFormat="1" applyFont="1" applyFill="1" applyBorder="1" applyAlignment="1" applyProtection="1">
      <alignment vertical="center"/>
    </xf>
    <xf numFmtId="0" fontId="3" fillId="23" borderId="125" xfId="0" applyFont="1" applyFill="1" applyBorder="1" applyAlignment="1" applyProtection="1">
      <alignment vertical="center"/>
    </xf>
    <xf numFmtId="1" fontId="3" fillId="23" borderId="125" xfId="0" applyNumberFormat="1" applyFont="1" applyFill="1" applyBorder="1" applyAlignment="1" applyProtection="1">
      <alignment vertical="center"/>
    </xf>
    <xf numFmtId="0" fontId="40" fillId="4" borderId="124" xfId="0" applyFont="1" applyFill="1" applyBorder="1" applyAlignment="1" applyProtection="1">
      <alignment vertical="center"/>
    </xf>
    <xf numFmtId="0" fontId="3" fillId="4" borderId="124" xfId="0" applyFont="1" applyFill="1" applyBorder="1" applyAlignment="1" applyProtection="1">
      <alignment vertical="center"/>
    </xf>
    <xf numFmtId="179" fontId="3" fillId="4" borderId="124" xfId="0" applyNumberFormat="1" applyFont="1" applyFill="1" applyBorder="1" applyAlignment="1" applyProtection="1">
      <alignment vertical="center"/>
    </xf>
    <xf numFmtId="179" fontId="3" fillId="4" borderId="114" xfId="0" applyNumberFormat="1" applyFont="1" applyFill="1" applyBorder="1" applyAlignment="1" applyProtection="1">
      <alignment vertical="center"/>
    </xf>
    <xf numFmtId="0" fontId="40" fillId="4" borderId="52" xfId="0" applyFont="1" applyFill="1" applyBorder="1" applyAlignment="1" applyProtection="1">
      <alignment vertical="center"/>
    </xf>
    <xf numFmtId="0" fontId="3" fillId="4" borderId="52" xfId="0" applyFont="1" applyFill="1" applyBorder="1" applyAlignment="1" applyProtection="1">
      <alignment vertical="center"/>
    </xf>
    <xf numFmtId="179" fontId="3" fillId="4" borderId="52" xfId="0" applyNumberFormat="1" applyFont="1" applyFill="1" applyBorder="1" applyAlignment="1" applyProtection="1">
      <alignment vertical="center"/>
    </xf>
    <xf numFmtId="0" fontId="3" fillId="4" borderId="125" xfId="0" applyFont="1" applyFill="1" applyBorder="1" applyAlignment="1" applyProtection="1">
      <alignment vertical="center"/>
    </xf>
    <xf numFmtId="0" fontId="3" fillId="23" borderId="114" xfId="0" applyFont="1" applyFill="1" applyBorder="1" applyAlignment="1" applyProtection="1">
      <alignment vertical="center"/>
    </xf>
    <xf numFmtId="185" fontId="3" fillId="23" borderId="52" xfId="0" applyNumberFormat="1" applyFont="1" applyFill="1" applyBorder="1" applyAlignment="1" applyProtection="1">
      <alignment vertical="center"/>
    </xf>
    <xf numFmtId="185" fontId="3" fillId="23" borderId="125" xfId="0" applyNumberFormat="1" applyFont="1" applyFill="1" applyBorder="1" applyAlignment="1" applyProtection="1">
      <alignment vertical="center"/>
    </xf>
    <xf numFmtId="0" fontId="40" fillId="23" borderId="124" xfId="0" applyFont="1" applyFill="1" applyBorder="1" applyAlignment="1" applyProtection="1">
      <alignment vertical="center"/>
    </xf>
    <xf numFmtId="176" fontId="3" fillId="23" borderId="124" xfId="0" applyNumberFormat="1" applyFont="1" applyFill="1" applyBorder="1" applyAlignment="1" applyProtection="1">
      <alignment vertical="center"/>
    </xf>
    <xf numFmtId="0" fontId="40" fillId="23" borderId="52" xfId="0" applyFont="1" applyFill="1" applyBorder="1" applyAlignment="1" applyProtection="1">
      <alignment vertical="center"/>
    </xf>
    <xf numFmtId="176" fontId="3" fillId="23" borderId="125" xfId="0" applyNumberFormat="1" applyFont="1" applyFill="1" applyBorder="1" applyAlignment="1" applyProtection="1">
      <alignment vertical="center"/>
    </xf>
    <xf numFmtId="0" fontId="40" fillId="23" borderId="125" xfId="0" applyFont="1" applyFill="1" applyBorder="1" applyAlignment="1" applyProtection="1">
      <alignment vertical="center"/>
    </xf>
    <xf numFmtId="179" fontId="3" fillId="23" borderId="125" xfId="0" applyNumberFormat="1" applyFont="1" applyFill="1" applyBorder="1" applyAlignment="1" applyProtection="1">
      <alignment vertical="center"/>
    </xf>
    <xf numFmtId="176" fontId="6" fillId="0" borderId="41" xfId="0" applyNumberFormat="1" applyFont="1" applyFill="1" applyBorder="1" applyAlignment="1" applyProtection="1">
      <alignment vertical="center"/>
    </xf>
    <xf numFmtId="176" fontId="5" fillId="0" borderId="75" xfId="0" applyNumberFormat="1" applyFont="1" applyFill="1" applyBorder="1" applyAlignment="1" applyProtection="1">
      <alignment vertical="center"/>
    </xf>
    <xf numFmtId="2" fontId="13" fillId="0" borderId="17" xfId="0" applyNumberFormat="1" applyFont="1" applyFill="1" applyBorder="1" applyAlignment="1" applyProtection="1">
      <alignment vertical="center"/>
    </xf>
    <xf numFmtId="2" fontId="13" fillId="0" borderId="101" xfId="0" applyNumberFormat="1" applyFont="1" applyFill="1" applyBorder="1" applyAlignment="1" applyProtection="1">
      <alignment horizontal="right" vertical="center"/>
    </xf>
    <xf numFmtId="2" fontId="13" fillId="0" borderId="33" xfId="0" applyNumberFormat="1" applyFont="1" applyFill="1" applyBorder="1" applyAlignment="1" applyProtection="1">
      <alignment vertical="center"/>
    </xf>
    <xf numFmtId="2" fontId="13" fillId="0" borderId="34" xfId="0" applyNumberFormat="1" applyFont="1" applyFill="1" applyBorder="1" applyAlignment="1" applyProtection="1">
      <alignment horizontal="right" vertical="center"/>
    </xf>
    <xf numFmtId="2" fontId="13" fillId="0" borderId="73" xfId="0" applyNumberFormat="1" applyFont="1" applyFill="1" applyBorder="1" applyAlignment="1" applyProtection="1">
      <alignment vertical="center"/>
    </xf>
    <xf numFmtId="2" fontId="13" fillId="0" borderId="34" xfId="0" applyNumberFormat="1" applyFont="1" applyFill="1" applyBorder="1" applyAlignment="1" applyProtection="1">
      <alignment vertical="center"/>
    </xf>
    <xf numFmtId="0" fontId="3" fillId="0" borderId="137" xfId="0" applyFont="1" applyBorder="1" applyAlignment="1">
      <alignment horizontal="center" vertical="center"/>
    </xf>
    <xf numFmtId="0" fontId="3" fillId="0" borderId="140" xfId="0" applyFont="1" applyBorder="1" applyAlignment="1">
      <alignment vertical="center"/>
    </xf>
    <xf numFmtId="0" fontId="3" fillId="0" borderId="143" xfId="0" applyFont="1" applyBorder="1" applyAlignment="1">
      <alignment vertical="center"/>
    </xf>
    <xf numFmtId="0" fontId="3" fillId="0" borderId="146" xfId="0" applyFont="1" applyBorder="1" applyAlignment="1">
      <alignment vertical="center"/>
    </xf>
    <xf numFmtId="0" fontId="3" fillId="0" borderId="140" xfId="0" applyFont="1" applyBorder="1" applyAlignment="1" applyProtection="1">
      <alignment vertical="center"/>
    </xf>
    <xf numFmtId="0" fontId="3" fillId="0" borderId="149" xfId="0" applyFont="1" applyBorder="1" applyAlignment="1">
      <alignment vertical="center"/>
    </xf>
    <xf numFmtId="0" fontId="3" fillId="0" borderId="140" xfId="0" applyFont="1" applyFill="1" applyBorder="1" applyAlignment="1">
      <alignment vertical="center"/>
    </xf>
    <xf numFmtId="0" fontId="3" fillId="0" borderId="143" xfId="0" applyFont="1" applyFill="1" applyBorder="1" applyAlignment="1">
      <alignment vertical="center"/>
    </xf>
    <xf numFmtId="0" fontId="3" fillId="0" borderId="158" xfId="0" applyFont="1" applyBorder="1" applyAlignment="1">
      <alignment vertical="center"/>
    </xf>
    <xf numFmtId="0" fontId="3" fillId="3" borderId="45" xfId="0" applyFont="1" applyFill="1" applyBorder="1" applyAlignment="1" applyProtection="1">
      <alignment vertical="center" shrinkToFit="1"/>
    </xf>
    <xf numFmtId="176" fontId="5" fillId="0" borderId="27" xfId="0" applyNumberFormat="1" applyFont="1" applyFill="1" applyBorder="1" applyAlignment="1" applyProtection="1">
      <alignment vertical="center" shrinkToFit="1"/>
    </xf>
    <xf numFmtId="176" fontId="5" fillId="3" borderId="28" xfId="0" applyNumberFormat="1" applyFont="1" applyFill="1" applyBorder="1" applyAlignment="1" applyProtection="1">
      <alignment vertical="center" shrinkToFit="1"/>
      <protection locked="0"/>
    </xf>
    <xf numFmtId="0" fontId="3" fillId="0" borderId="140" xfId="0" applyFont="1" applyFill="1" applyBorder="1" applyAlignment="1">
      <alignment vertical="center" wrapText="1"/>
    </xf>
    <xf numFmtId="0" fontId="3" fillId="0" borderId="150" xfId="0" applyFont="1" applyBorder="1" applyAlignment="1">
      <alignment vertical="center"/>
    </xf>
    <xf numFmtId="0" fontId="3" fillId="0" borderId="159" xfId="0" applyFont="1" applyBorder="1" applyAlignment="1">
      <alignment vertical="center" wrapText="1"/>
    </xf>
    <xf numFmtId="0" fontId="3" fillId="0" borderId="160" xfId="0" applyFont="1" applyBorder="1" applyAlignment="1">
      <alignment vertical="center" wrapText="1"/>
    </xf>
    <xf numFmtId="0" fontId="3" fillId="0" borderId="142" xfId="0" applyFont="1" applyBorder="1" applyAlignment="1" applyProtection="1">
      <alignment horizontal="center" vertical="center" wrapText="1"/>
    </xf>
    <xf numFmtId="179" fontId="3" fillId="10" borderId="125" xfId="0" applyNumberFormat="1" applyFont="1" applyFill="1" applyBorder="1" applyAlignment="1" applyProtection="1">
      <alignment vertical="center"/>
    </xf>
    <xf numFmtId="0" fontId="3" fillId="0" borderId="14" xfId="0" applyFont="1" applyBorder="1" applyAlignment="1">
      <alignment horizontal="center" vertical="center"/>
    </xf>
    <xf numFmtId="0" fontId="3" fillId="0" borderId="137" xfId="0" applyFont="1" applyBorder="1" applyAlignment="1">
      <alignment vertical="center"/>
    </xf>
    <xf numFmtId="0" fontId="3" fillId="0" borderId="137" xfId="0" applyFont="1" applyBorder="1" applyAlignment="1">
      <alignment vertical="center" wrapText="1"/>
    </xf>
    <xf numFmtId="0" fontId="3" fillId="0" borderId="138" xfId="0" applyFont="1" applyBorder="1" applyAlignment="1">
      <alignment vertical="center" wrapText="1"/>
    </xf>
    <xf numFmtId="14" fontId="3" fillId="0" borderId="26" xfId="0" applyNumberFormat="1" applyFont="1" applyBorder="1" applyAlignment="1">
      <alignment horizontal="center" vertical="center" wrapText="1"/>
    </xf>
    <xf numFmtId="14" fontId="3" fillId="0" borderId="14" xfId="0" applyNumberFormat="1" applyFont="1" applyBorder="1" applyAlignment="1">
      <alignment horizontal="center" vertical="center" wrapText="1"/>
    </xf>
    <xf numFmtId="0" fontId="3" fillId="0" borderId="47"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pplyAlignment="1">
      <alignment horizontal="center" vertical="center"/>
    </xf>
    <xf numFmtId="0" fontId="15" fillId="0" borderId="14" xfId="0" applyFont="1" applyBorder="1" applyAlignment="1" applyProtection="1">
      <alignment horizontal="center" vertical="center"/>
    </xf>
    <xf numFmtId="178" fontId="15" fillId="0" borderId="14" xfId="0" applyNumberFormat="1" applyFont="1" applyBorder="1" applyAlignment="1" applyProtection="1">
      <alignment horizontal="center" vertical="center"/>
    </xf>
    <xf numFmtId="0" fontId="45" fillId="0" borderId="0" xfId="0" applyFont="1" applyAlignment="1">
      <alignment horizontal="left" vertical="center"/>
    </xf>
    <xf numFmtId="0" fontId="3" fillId="0" borderId="36" xfId="0" applyFont="1" applyBorder="1" applyAlignment="1" applyProtection="1">
      <alignment horizontal="center"/>
    </xf>
    <xf numFmtId="0" fontId="3" fillId="0" borderId="103" xfId="0" applyFont="1" applyBorder="1" applyAlignment="1" applyProtection="1">
      <alignment horizontal="center"/>
    </xf>
    <xf numFmtId="0" fontId="9" fillId="0" borderId="47"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26" xfId="0" applyFont="1" applyBorder="1" applyAlignment="1" applyProtection="1">
      <alignment horizontal="center" vertical="center"/>
    </xf>
    <xf numFmtId="2" fontId="3" fillId="17" borderId="74" xfId="0" applyNumberFormat="1" applyFont="1" applyFill="1" applyBorder="1" applyAlignment="1" applyProtection="1">
      <alignment horizontal="center"/>
    </xf>
    <xf numFmtId="2" fontId="3" fillId="17" borderId="35" xfId="0" applyNumberFormat="1" applyFont="1" applyFill="1" applyBorder="1" applyAlignment="1" applyProtection="1">
      <alignment horizontal="center"/>
    </xf>
    <xf numFmtId="2" fontId="3" fillId="17" borderId="127" xfId="0" applyNumberFormat="1" applyFont="1" applyFill="1" applyBorder="1" applyAlignment="1" applyProtection="1">
      <alignment horizontal="center"/>
    </xf>
    <xf numFmtId="0" fontId="3" fillId="0" borderId="47"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47" xfId="0" applyFont="1" applyBorder="1" applyAlignment="1" applyProtection="1">
      <alignment horizontal="center" vertical="center" wrapText="1"/>
    </xf>
    <xf numFmtId="0" fontId="3" fillId="0" borderId="26" xfId="0" applyFont="1" applyBorder="1" applyAlignment="1" applyProtection="1">
      <alignment horizontal="center" vertical="center" wrapText="1"/>
    </xf>
    <xf numFmtId="0" fontId="3" fillId="0" borderId="47" xfId="0" applyFont="1" applyFill="1" applyBorder="1" applyAlignment="1" applyProtection="1">
      <alignment horizontal="center" vertical="center"/>
    </xf>
    <xf numFmtId="0" fontId="3" fillId="0" borderId="26" xfId="0" applyFont="1" applyFill="1" applyBorder="1" applyAlignment="1" applyProtection="1">
      <alignment horizontal="center" vertical="center"/>
    </xf>
    <xf numFmtId="2" fontId="3" fillId="17" borderId="17" xfId="0" applyNumberFormat="1" applyFont="1" applyFill="1" applyBorder="1" applyAlignment="1" applyProtection="1">
      <alignment horizontal="center"/>
    </xf>
    <xf numFmtId="2" fontId="3" fillId="0" borderId="74" xfId="0" applyNumberFormat="1" applyFont="1" applyBorder="1" applyAlignment="1" applyProtection="1">
      <alignment horizontal="right" vertical="center"/>
    </xf>
    <xf numFmtId="2" fontId="3" fillId="0" borderId="35" xfId="0" applyNumberFormat="1" applyFont="1" applyBorder="1" applyAlignment="1" applyProtection="1">
      <alignment horizontal="right" vertical="center"/>
    </xf>
    <xf numFmtId="2" fontId="3" fillId="0" borderId="17" xfId="0" applyNumberFormat="1" applyFont="1" applyBorder="1" applyAlignment="1" applyProtection="1">
      <alignment horizontal="right" vertical="center"/>
    </xf>
    <xf numFmtId="2" fontId="3" fillId="17" borderId="74" xfId="0" applyNumberFormat="1" applyFont="1" applyFill="1" applyBorder="1" applyAlignment="1" applyProtection="1">
      <alignment horizontal="right" vertical="center"/>
    </xf>
    <xf numFmtId="2" fontId="3" fillId="17" borderId="35" xfId="0" applyNumberFormat="1" applyFont="1" applyFill="1" applyBorder="1" applyAlignment="1" applyProtection="1">
      <alignment horizontal="right" vertical="center"/>
    </xf>
    <xf numFmtId="2" fontId="3" fillId="17" borderId="17" xfId="0" applyNumberFormat="1" applyFont="1" applyFill="1" applyBorder="1" applyAlignment="1" applyProtection="1">
      <alignment horizontal="right" vertical="center"/>
    </xf>
    <xf numFmtId="2" fontId="3" fillId="0" borderId="14" xfId="0" applyNumberFormat="1" applyFont="1" applyFill="1" applyBorder="1" applyAlignment="1" applyProtection="1">
      <alignment horizontal="right" vertical="center"/>
    </xf>
    <xf numFmtId="2" fontId="3" fillId="17" borderId="14" xfId="0" applyNumberFormat="1" applyFont="1" applyFill="1" applyBorder="1" applyAlignment="1" applyProtection="1">
      <alignment horizontal="right" vertical="center"/>
    </xf>
    <xf numFmtId="2" fontId="3" fillId="0" borderId="74" xfId="0" applyNumberFormat="1" applyFont="1" applyFill="1" applyBorder="1" applyAlignment="1" applyProtection="1">
      <alignment horizontal="right" vertical="center"/>
    </xf>
    <xf numFmtId="2" fontId="3" fillId="0" borderId="35" xfId="0" applyNumberFormat="1" applyFont="1" applyFill="1" applyBorder="1" applyAlignment="1" applyProtection="1">
      <alignment horizontal="right" vertical="center"/>
    </xf>
    <xf numFmtId="2" fontId="3" fillId="0" borderId="127" xfId="0" applyNumberFormat="1" applyFont="1" applyFill="1" applyBorder="1" applyAlignment="1" applyProtection="1">
      <alignment horizontal="right" vertical="center"/>
    </xf>
    <xf numFmtId="2" fontId="3" fillId="17" borderId="127" xfId="0" applyNumberFormat="1" applyFont="1" applyFill="1" applyBorder="1" applyAlignment="1" applyProtection="1">
      <alignment horizontal="right" vertical="center"/>
    </xf>
    <xf numFmtId="2" fontId="3" fillId="0" borderId="74" xfId="0" applyNumberFormat="1" applyFont="1" applyFill="1" applyBorder="1" applyAlignment="1" applyProtection="1">
      <alignment horizontal="center" vertical="center"/>
    </xf>
    <xf numFmtId="2" fontId="3" fillId="0" borderId="35" xfId="0" applyNumberFormat="1" applyFont="1" applyFill="1" applyBorder="1" applyAlignment="1" applyProtection="1">
      <alignment horizontal="center" vertical="center"/>
    </xf>
    <xf numFmtId="2" fontId="3" fillId="0" borderId="127" xfId="0" applyNumberFormat="1" applyFont="1" applyFill="1" applyBorder="1" applyAlignment="1" applyProtection="1">
      <alignment horizontal="center" vertical="center"/>
    </xf>
    <xf numFmtId="2" fontId="3" fillId="17" borderId="74" xfId="0" applyNumberFormat="1" applyFont="1" applyFill="1" applyBorder="1" applyAlignment="1" applyProtection="1">
      <alignment horizontal="center" vertical="center"/>
    </xf>
    <xf numFmtId="2" fontId="3" fillId="17" borderId="35" xfId="0" applyNumberFormat="1" applyFont="1" applyFill="1" applyBorder="1" applyAlignment="1" applyProtection="1">
      <alignment horizontal="center" vertical="center"/>
    </xf>
    <xf numFmtId="2" fontId="3" fillId="17" borderId="127" xfId="0" applyNumberFormat="1" applyFont="1" applyFill="1" applyBorder="1" applyAlignment="1" applyProtection="1">
      <alignment horizontal="center" vertical="center"/>
    </xf>
    <xf numFmtId="2" fontId="3" fillId="0" borderId="17" xfId="0" applyNumberFormat="1" applyFont="1" applyFill="1" applyBorder="1" applyAlignment="1" applyProtection="1">
      <alignment horizontal="center" vertical="center"/>
    </xf>
    <xf numFmtId="2" fontId="3" fillId="17" borderId="17" xfId="0" applyNumberFormat="1" applyFont="1" applyFill="1" applyBorder="1" applyAlignment="1" applyProtection="1">
      <alignment horizontal="center" vertical="center"/>
    </xf>
    <xf numFmtId="0" fontId="39" fillId="19" borderId="74" xfId="0" applyFont="1" applyFill="1" applyBorder="1" applyAlignment="1" applyProtection="1">
      <alignment horizontal="center" vertical="center" wrapText="1"/>
    </xf>
    <xf numFmtId="0" fontId="39" fillId="19" borderId="35" xfId="0" applyFont="1" applyFill="1" applyBorder="1" applyAlignment="1" applyProtection="1">
      <alignment horizontal="center" vertical="center" wrapText="1"/>
    </xf>
    <xf numFmtId="0" fontId="39" fillId="19" borderId="114" xfId="0" applyFont="1" applyFill="1" applyBorder="1" applyAlignment="1" applyProtection="1">
      <alignment horizontal="center" vertical="center" wrapText="1"/>
    </xf>
    <xf numFmtId="178" fontId="3" fillId="0" borderId="74" xfId="0" applyNumberFormat="1" applyFont="1" applyFill="1" applyBorder="1" applyAlignment="1" applyProtection="1">
      <alignment horizontal="center" vertical="center"/>
    </xf>
    <xf numFmtId="178" fontId="3" fillId="0" borderId="35" xfId="0" applyNumberFormat="1" applyFont="1" applyFill="1" applyBorder="1" applyAlignment="1" applyProtection="1">
      <alignment horizontal="center" vertical="center"/>
    </xf>
    <xf numFmtId="178" fontId="3" fillId="0" borderId="114" xfId="0" applyNumberFormat="1" applyFont="1" applyFill="1" applyBorder="1" applyAlignment="1" applyProtection="1">
      <alignment horizontal="center" vertical="center"/>
    </xf>
    <xf numFmtId="0" fontId="3" fillId="19" borderId="74" xfId="0" applyFont="1" applyFill="1" applyBorder="1" applyAlignment="1" applyProtection="1">
      <alignment horizontal="center" vertical="center" wrapText="1"/>
    </xf>
    <xf numFmtId="0" fontId="3" fillId="19" borderId="35" xfId="0" applyFont="1" applyFill="1" applyBorder="1" applyAlignment="1" applyProtection="1">
      <alignment horizontal="center" vertical="center" wrapText="1"/>
    </xf>
    <xf numFmtId="0" fontId="3" fillId="19" borderId="114" xfId="0" applyFont="1" applyFill="1" applyBorder="1" applyAlignment="1" applyProtection="1">
      <alignment horizontal="center" vertical="center" wrapText="1"/>
    </xf>
    <xf numFmtId="2" fontId="3" fillId="0" borderId="17" xfId="0" applyNumberFormat="1" applyFont="1" applyFill="1" applyBorder="1" applyAlignment="1" applyProtection="1">
      <alignment horizontal="right" vertical="center"/>
    </xf>
    <xf numFmtId="178" fontId="3" fillId="0" borderId="74" xfId="0" applyNumberFormat="1" applyFont="1" applyBorder="1" applyAlignment="1" applyProtection="1">
      <alignment horizontal="center" vertical="center"/>
    </xf>
    <xf numFmtId="178" fontId="3" fillId="0" borderId="35" xfId="0" applyNumberFormat="1" applyFont="1" applyBorder="1" applyAlignment="1" applyProtection="1">
      <alignment horizontal="center" vertical="center"/>
    </xf>
    <xf numFmtId="178" fontId="3" fillId="0" borderId="114" xfId="0" applyNumberFormat="1" applyFont="1" applyBorder="1" applyAlignment="1" applyProtection="1">
      <alignment horizontal="center" vertical="center"/>
    </xf>
    <xf numFmtId="2" fontId="28" fillId="19" borderId="14" xfId="0" applyNumberFormat="1" applyFont="1" applyFill="1" applyBorder="1" applyAlignment="1" applyProtection="1">
      <alignment horizontal="center"/>
    </xf>
    <xf numFmtId="2" fontId="28" fillId="19" borderId="123" xfId="0" applyNumberFormat="1" applyFont="1" applyFill="1" applyBorder="1" applyAlignment="1" applyProtection="1">
      <alignment horizontal="center"/>
    </xf>
    <xf numFmtId="2" fontId="3" fillId="0" borderId="14" xfId="0" applyNumberFormat="1" applyFont="1" applyFill="1" applyBorder="1" applyAlignment="1" applyProtection="1">
      <alignment horizontal="center" vertical="center"/>
    </xf>
    <xf numFmtId="2" fontId="3" fillId="0" borderId="123" xfId="0" applyNumberFormat="1" applyFont="1" applyFill="1" applyBorder="1" applyAlignment="1" applyProtection="1">
      <alignment horizontal="center" vertical="center"/>
    </xf>
    <xf numFmtId="0" fontId="3" fillId="19" borderId="14" xfId="0" applyFont="1" applyFill="1" applyBorder="1" applyAlignment="1" applyProtection="1">
      <alignment horizontal="center" vertical="center"/>
    </xf>
    <xf numFmtId="0" fontId="3" fillId="19" borderId="123" xfId="0" applyFont="1" applyFill="1" applyBorder="1" applyAlignment="1" applyProtection="1">
      <alignment horizontal="center" vertical="center"/>
    </xf>
    <xf numFmtId="0" fontId="39" fillId="19" borderId="17" xfId="0" applyFont="1" applyFill="1" applyBorder="1" applyAlignment="1" applyProtection="1">
      <alignment horizontal="center" vertical="center" wrapText="1"/>
    </xf>
    <xf numFmtId="178" fontId="3" fillId="0" borderId="17" xfId="0" applyNumberFormat="1" applyFont="1" applyBorder="1" applyAlignment="1" applyProtection="1">
      <alignment horizontal="center" vertical="center"/>
    </xf>
    <xf numFmtId="2" fontId="28" fillId="19" borderId="74" xfId="0" applyNumberFormat="1" applyFont="1" applyFill="1" applyBorder="1" applyAlignment="1" applyProtection="1">
      <alignment horizontal="center"/>
    </xf>
    <xf numFmtId="2" fontId="28" fillId="19" borderId="35" xfId="0" applyNumberFormat="1" applyFont="1" applyFill="1" applyBorder="1" applyAlignment="1" applyProtection="1">
      <alignment horizontal="center"/>
    </xf>
    <xf numFmtId="2" fontId="28" fillId="19" borderId="17" xfId="0" applyNumberFormat="1" applyFont="1" applyFill="1" applyBorder="1" applyAlignment="1" applyProtection="1">
      <alignment horizontal="center"/>
    </xf>
    <xf numFmtId="0" fontId="3" fillId="19" borderId="74" xfId="0" applyFont="1" applyFill="1" applyBorder="1" applyAlignment="1" applyProtection="1">
      <alignment horizontal="center" vertical="center"/>
    </xf>
    <xf numFmtId="0" fontId="3" fillId="19" borderId="35" xfId="0" applyFont="1" applyFill="1" applyBorder="1" applyAlignment="1" applyProtection="1">
      <alignment horizontal="center" vertical="center"/>
    </xf>
    <xf numFmtId="0" fontId="3" fillId="19" borderId="17" xfId="0" applyFont="1" applyFill="1" applyBorder="1" applyAlignment="1" applyProtection="1">
      <alignment horizontal="center" vertical="center"/>
    </xf>
    <xf numFmtId="1" fontId="3" fillId="0" borderId="14" xfId="0" applyNumberFormat="1" applyFont="1" applyFill="1" applyBorder="1" applyAlignment="1" applyProtection="1">
      <alignment horizontal="right" vertical="center"/>
    </xf>
    <xf numFmtId="1" fontId="39" fillId="19" borderId="74" xfId="0" applyNumberFormat="1" applyFont="1" applyFill="1" applyBorder="1" applyAlignment="1" applyProtection="1">
      <alignment horizontal="center" vertical="center" wrapText="1"/>
    </xf>
    <xf numFmtId="1" fontId="39" fillId="19" borderId="35" xfId="0" applyNumberFormat="1" applyFont="1" applyFill="1" applyBorder="1" applyAlignment="1" applyProtection="1">
      <alignment horizontal="center" vertical="center" wrapText="1"/>
    </xf>
    <xf numFmtId="1" fontId="39" fillId="19" borderId="17" xfId="0" applyNumberFormat="1" applyFont="1" applyFill="1" applyBorder="1" applyAlignment="1" applyProtection="1">
      <alignment horizontal="center" vertical="center" wrapText="1"/>
    </xf>
    <xf numFmtId="0" fontId="39" fillId="19" borderId="74" xfId="0" applyFont="1" applyFill="1" applyBorder="1" applyAlignment="1" applyProtection="1">
      <alignment horizontal="center" vertical="center"/>
    </xf>
    <xf numFmtId="0" fontId="39" fillId="19" borderId="35" xfId="0" applyFont="1" applyFill="1" applyBorder="1" applyAlignment="1" applyProtection="1">
      <alignment horizontal="center" vertical="center"/>
    </xf>
    <xf numFmtId="0" fontId="39" fillId="19" borderId="17" xfId="0" applyFont="1" applyFill="1" applyBorder="1" applyAlignment="1" applyProtection="1">
      <alignment horizontal="center" vertical="center"/>
    </xf>
    <xf numFmtId="2" fontId="3" fillId="0" borderId="99" xfId="0" applyNumberFormat="1" applyFont="1" applyFill="1" applyBorder="1" applyAlignment="1" applyProtection="1">
      <alignment horizontal="right" vertical="center"/>
    </xf>
    <xf numFmtId="2" fontId="3" fillId="0" borderId="54" xfId="0" applyNumberFormat="1" applyFont="1" applyFill="1" applyBorder="1" applyAlignment="1" applyProtection="1">
      <alignment horizontal="right" vertical="center"/>
    </xf>
    <xf numFmtId="2" fontId="3" fillId="0" borderId="95" xfId="0" applyNumberFormat="1" applyFont="1" applyFill="1" applyBorder="1" applyAlignment="1" applyProtection="1">
      <alignment horizontal="right" vertical="center"/>
    </xf>
    <xf numFmtId="0" fontId="3" fillId="19" borderId="17" xfId="0" applyFont="1" applyFill="1" applyBorder="1" applyAlignment="1" applyProtection="1">
      <alignment horizontal="center" vertical="center" wrapText="1"/>
    </xf>
    <xf numFmtId="0" fontId="39" fillId="19" borderId="127" xfId="0" applyFont="1" applyFill="1" applyBorder="1" applyAlignment="1" applyProtection="1">
      <alignment horizontal="center" vertical="center" wrapText="1"/>
    </xf>
    <xf numFmtId="1" fontId="3" fillId="0" borderId="74" xfId="0" applyNumberFormat="1" applyFont="1" applyFill="1" applyBorder="1" applyAlignment="1" applyProtection="1">
      <alignment horizontal="right" vertical="center"/>
    </xf>
    <xf numFmtId="1" fontId="3" fillId="0" borderId="35" xfId="0" applyNumberFormat="1" applyFont="1" applyFill="1" applyBorder="1" applyAlignment="1" applyProtection="1">
      <alignment horizontal="right" vertical="center"/>
    </xf>
    <xf numFmtId="1" fontId="3" fillId="0" borderId="127" xfId="0" applyNumberFormat="1" applyFont="1" applyFill="1" applyBorder="1" applyAlignment="1" applyProtection="1">
      <alignment horizontal="right" vertical="center"/>
    </xf>
    <xf numFmtId="1" fontId="3" fillId="17" borderId="14" xfId="0" applyNumberFormat="1" applyFont="1" applyFill="1" applyBorder="1" applyAlignment="1" applyProtection="1">
      <alignment horizontal="right" vertical="center"/>
    </xf>
    <xf numFmtId="0" fontId="5" fillId="0" borderId="95" xfId="0" applyFont="1" applyBorder="1" applyAlignment="1" applyProtection="1">
      <alignment horizontal="left" vertical="center"/>
    </xf>
    <xf numFmtId="0" fontId="5" fillId="0" borderId="36" xfId="0" applyFont="1" applyBorder="1" applyAlignment="1" applyProtection="1">
      <alignment horizontal="left" vertical="center"/>
    </xf>
    <xf numFmtId="0" fontId="22" fillId="3" borderId="47" xfId="0" applyFont="1" applyFill="1" applyBorder="1" applyAlignment="1" applyProtection="1">
      <alignment horizontal="center" vertical="center" wrapText="1"/>
    </xf>
    <xf numFmtId="0" fontId="22" fillId="3" borderId="26" xfId="0" applyFont="1" applyFill="1" applyBorder="1" applyAlignment="1" applyProtection="1">
      <alignment horizontal="center" vertical="center" wrapText="1"/>
    </xf>
    <xf numFmtId="0" fontId="22" fillId="16" borderId="47" xfId="0" applyFont="1" applyFill="1" applyBorder="1" applyAlignment="1" applyProtection="1">
      <alignment horizontal="center" vertical="center" wrapText="1"/>
    </xf>
    <xf numFmtId="0" fontId="22" fillId="16" borderId="26" xfId="0" applyFont="1" applyFill="1" applyBorder="1" applyAlignment="1" applyProtection="1">
      <alignment horizontal="center" vertical="center" wrapText="1"/>
    </xf>
    <xf numFmtId="0" fontId="22" fillId="14" borderId="47" xfId="0" applyFont="1" applyFill="1" applyBorder="1" applyAlignment="1" applyProtection="1">
      <alignment horizontal="center" vertical="center" wrapText="1"/>
    </xf>
    <xf numFmtId="0" fontId="22" fillId="14" borderId="26" xfId="0" applyFont="1" applyFill="1" applyBorder="1" applyAlignment="1" applyProtection="1">
      <alignment horizontal="center" vertical="center" wrapText="1"/>
    </xf>
    <xf numFmtId="0" fontId="5" fillId="0" borderId="59" xfId="0" applyFont="1" applyBorder="1" applyAlignment="1" applyProtection="1">
      <alignment horizontal="left" vertical="center" wrapText="1"/>
    </xf>
    <xf numFmtId="0" fontId="5" fillId="0" borderId="116" xfId="0" applyFont="1" applyBorder="1" applyAlignment="1" applyProtection="1">
      <alignment horizontal="left" vertical="center" wrapText="1"/>
    </xf>
    <xf numFmtId="0" fontId="5" fillId="0" borderId="99" xfId="0" applyFont="1" applyBorder="1" applyAlignment="1" applyProtection="1">
      <alignment horizontal="left" vertical="center"/>
    </xf>
    <xf numFmtId="0" fontId="5" fillId="0" borderId="59" xfId="0" applyFont="1" applyBorder="1" applyAlignment="1" applyProtection="1">
      <alignment horizontal="left" vertical="center"/>
    </xf>
    <xf numFmtId="0" fontId="5" fillId="0" borderId="54" xfId="0" applyFont="1" applyBorder="1" applyAlignment="1" applyProtection="1">
      <alignment horizontal="left" vertical="center"/>
    </xf>
    <xf numFmtId="0" fontId="5" fillId="0" borderId="0" xfId="0" applyFont="1" applyBorder="1" applyAlignment="1" applyProtection="1">
      <alignment horizontal="left" vertical="center"/>
    </xf>
    <xf numFmtId="0" fontId="5" fillId="0" borderId="14" xfId="0" applyFont="1" applyBorder="1" applyAlignment="1" applyProtection="1">
      <alignment horizontal="center" vertical="center"/>
    </xf>
    <xf numFmtId="0" fontId="5" fillId="0" borderId="48"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5" fillId="0" borderId="30"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11" xfId="0" applyFont="1" applyBorder="1" applyAlignment="1" applyProtection="1">
      <alignment horizontal="center" vertical="center"/>
    </xf>
    <xf numFmtId="178" fontId="4" fillId="0" borderId="7" xfId="0" applyNumberFormat="1" applyFont="1" applyFill="1" applyBorder="1" applyAlignment="1" applyProtection="1">
      <alignment horizontal="center" vertical="center"/>
    </xf>
    <xf numFmtId="178" fontId="4" fillId="0" borderId="2" xfId="0" applyNumberFormat="1" applyFont="1" applyFill="1" applyBorder="1" applyAlignment="1" applyProtection="1">
      <alignment horizontal="center" vertical="center"/>
    </xf>
    <xf numFmtId="178" fontId="4" fillId="0" borderId="15" xfId="0" applyNumberFormat="1" applyFont="1" applyFill="1" applyBorder="1" applyAlignment="1" applyProtection="1">
      <alignment horizontal="center" vertical="center"/>
    </xf>
    <xf numFmtId="181" fontId="4" fillId="0" borderId="109" xfId="0" applyNumberFormat="1" applyFont="1" applyFill="1" applyBorder="1" applyAlignment="1" applyProtection="1">
      <alignment horizontal="center" vertical="center"/>
    </xf>
    <xf numFmtId="181" fontId="4" fillId="0" borderId="2" xfId="0" applyNumberFormat="1" applyFont="1" applyFill="1" applyBorder="1" applyAlignment="1" applyProtection="1">
      <alignment horizontal="center" vertical="center"/>
    </xf>
    <xf numFmtId="181" fontId="4" fillId="0" borderId="110" xfId="0" applyNumberFormat="1" applyFont="1" applyFill="1" applyBorder="1" applyAlignment="1" applyProtection="1">
      <alignment horizontal="center" vertical="center"/>
    </xf>
    <xf numFmtId="181" fontId="4" fillId="0" borderId="15" xfId="0" applyNumberFormat="1"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5" fillId="0" borderId="47"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178" fontId="4" fillId="0" borderId="5" xfId="0" applyNumberFormat="1" applyFont="1" applyFill="1" applyBorder="1" applyAlignment="1" applyProtection="1">
      <alignment horizontal="center" vertical="center"/>
    </xf>
    <xf numFmtId="178" fontId="4" fillId="0" borderId="8" xfId="0" applyNumberFormat="1" applyFont="1" applyFill="1" applyBorder="1" applyAlignment="1" applyProtection="1">
      <alignment horizontal="center" vertical="center"/>
    </xf>
    <xf numFmtId="178" fontId="4" fillId="0" borderId="9" xfId="0" applyNumberFormat="1" applyFont="1" applyFill="1" applyBorder="1" applyAlignment="1" applyProtection="1">
      <alignment horizontal="center" vertical="center"/>
    </xf>
    <xf numFmtId="181" fontId="4" fillId="0" borderId="111" xfId="0" applyNumberFormat="1" applyFont="1" applyFill="1" applyBorder="1" applyAlignment="1" applyProtection="1">
      <alignment horizontal="center" vertical="center"/>
    </xf>
    <xf numFmtId="181" fontId="4" fillId="0" borderId="112" xfId="0" applyNumberFormat="1" applyFont="1" applyFill="1" applyBorder="1" applyAlignment="1" applyProtection="1">
      <alignment horizontal="center" vertical="center"/>
    </xf>
    <xf numFmtId="181" fontId="4" fillId="0" borderId="113" xfId="0" applyNumberFormat="1" applyFont="1" applyFill="1" applyBorder="1" applyAlignment="1" applyProtection="1">
      <alignment horizontal="center" vertical="center"/>
    </xf>
    <xf numFmtId="181" fontId="4" fillId="0" borderId="8" xfId="0" applyNumberFormat="1" applyFont="1" applyFill="1" applyBorder="1" applyAlignment="1" applyProtection="1">
      <alignment horizontal="center" vertical="center"/>
    </xf>
    <xf numFmtId="181" fontId="4"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6" fillId="3" borderId="2" xfId="0" applyFont="1" applyFill="1" applyBorder="1" applyAlignment="1" applyProtection="1">
      <alignment horizontal="center" vertical="center" shrinkToFit="1"/>
      <protection locked="0"/>
    </xf>
    <xf numFmtId="0" fontId="6" fillId="3" borderId="15" xfId="0" applyFont="1" applyFill="1" applyBorder="1" applyAlignment="1" applyProtection="1">
      <alignment horizontal="center" vertical="center" shrinkToFit="1"/>
      <protection locked="0"/>
    </xf>
    <xf numFmtId="0" fontId="5" fillId="0" borderId="61" xfId="0" applyFont="1" applyBorder="1" applyAlignment="1" applyProtection="1">
      <alignment vertical="center"/>
    </xf>
    <xf numFmtId="0" fontId="5" fillId="0" borderId="59" xfId="0" applyFont="1" applyBorder="1" applyAlignment="1" applyProtection="1">
      <alignment vertical="center"/>
    </xf>
    <xf numFmtId="0" fontId="5" fillId="0" borderId="62" xfId="0" applyFont="1" applyBorder="1" applyAlignment="1" applyProtection="1">
      <alignment vertical="center"/>
    </xf>
    <xf numFmtId="0" fontId="5" fillId="0" borderId="102" xfId="0" applyFont="1" applyBorder="1" applyAlignment="1" applyProtection="1">
      <alignment vertical="center"/>
    </xf>
    <xf numFmtId="0" fontId="5" fillId="0" borderId="36" xfId="0" applyFont="1" applyBorder="1" applyAlignment="1" applyProtection="1">
      <alignment vertical="center"/>
    </xf>
    <xf numFmtId="0" fontId="5" fillId="0" borderId="10" xfId="0" applyFont="1" applyBorder="1" applyAlignment="1" applyProtection="1">
      <alignment vertical="center"/>
    </xf>
    <xf numFmtId="0" fontId="5" fillId="0" borderId="63" xfId="0" applyFont="1" applyBorder="1" applyAlignment="1" applyProtection="1">
      <alignment horizontal="center" vertical="center"/>
    </xf>
    <xf numFmtId="0" fontId="5" fillId="0" borderId="64" xfId="0" applyFont="1" applyBorder="1" applyAlignment="1" applyProtection="1">
      <alignment horizontal="center" vertical="center"/>
    </xf>
    <xf numFmtId="0" fontId="5" fillId="0" borderId="65" xfId="0" applyFont="1" applyBorder="1" applyAlignment="1" applyProtection="1">
      <alignment horizontal="center" vertical="center"/>
    </xf>
    <xf numFmtId="0" fontId="5" fillId="0" borderId="66" xfId="0" applyFont="1" applyFill="1" applyBorder="1" applyAlignment="1" applyProtection="1">
      <alignment horizontal="center" vertical="center"/>
    </xf>
    <xf numFmtId="0" fontId="5" fillId="0" borderId="64" xfId="0" applyFont="1" applyFill="1" applyBorder="1" applyAlignment="1" applyProtection="1">
      <alignment horizontal="center" vertical="center"/>
    </xf>
    <xf numFmtId="0" fontId="5" fillId="0" borderId="65" xfId="0" applyFont="1" applyFill="1" applyBorder="1" applyAlignment="1" applyProtection="1">
      <alignment horizontal="center" vertical="center"/>
    </xf>
    <xf numFmtId="0" fontId="5" fillId="0" borderId="67" xfId="0" applyFont="1" applyFill="1" applyBorder="1" applyAlignment="1" applyProtection="1">
      <alignment horizontal="center" vertical="center"/>
    </xf>
    <xf numFmtId="0" fontId="6" fillId="3" borderId="59" xfId="0" applyFont="1" applyFill="1" applyBorder="1" applyAlignment="1" applyProtection="1">
      <alignment horizontal="center" vertical="center"/>
      <protection locked="0"/>
    </xf>
    <xf numFmtId="0" fontId="5" fillId="0" borderId="6" xfId="0" applyFont="1" applyBorder="1" applyAlignment="1" applyProtection="1">
      <alignment horizontal="left" vertical="center"/>
    </xf>
    <xf numFmtId="0" fontId="5" fillId="0" borderId="3" xfId="0" applyFont="1" applyBorder="1" applyAlignment="1" applyProtection="1">
      <alignment horizontal="left" vertical="center"/>
    </xf>
    <xf numFmtId="0" fontId="5" fillId="0" borderId="11" xfId="0" applyFont="1" applyBorder="1" applyAlignment="1" applyProtection="1">
      <alignment horizontal="left" vertical="center"/>
    </xf>
    <xf numFmtId="2" fontId="4" fillId="0" borderId="6" xfId="0" applyNumberFormat="1" applyFont="1" applyFill="1" applyBorder="1" applyAlignment="1" applyProtection="1">
      <alignment horizontal="center" vertical="center"/>
    </xf>
    <xf numFmtId="180" fontId="4" fillId="0" borderId="107" xfId="0" applyNumberFormat="1" applyFont="1" applyFill="1" applyBorder="1" applyAlignment="1" applyProtection="1">
      <alignment horizontal="center" vertical="center"/>
    </xf>
    <xf numFmtId="180" fontId="4" fillId="0" borderId="3" xfId="0" applyNumberFormat="1" applyFont="1" applyFill="1" applyBorder="1" applyAlignment="1" applyProtection="1">
      <alignment horizontal="center" vertical="center"/>
    </xf>
    <xf numFmtId="180" fontId="4" fillId="0" borderId="108" xfId="0" applyNumberFormat="1" applyFont="1" applyFill="1" applyBorder="1" applyAlignment="1" applyProtection="1">
      <alignment horizontal="center" vertical="center"/>
    </xf>
    <xf numFmtId="0" fontId="5" fillId="0" borderId="7" xfId="0" applyFont="1" applyBorder="1" applyAlignment="1">
      <alignment vertical="center"/>
    </xf>
    <xf numFmtId="0" fontId="5" fillId="0" borderId="2" xfId="0" applyFont="1" applyBorder="1" applyAlignment="1">
      <alignment vertical="center"/>
    </xf>
    <xf numFmtId="0" fontId="5" fillId="0" borderId="15" xfId="0" applyFont="1" applyBorder="1" applyAlignment="1">
      <alignment vertical="center"/>
    </xf>
    <xf numFmtId="0" fontId="13" fillId="0" borderId="0" xfId="0" applyFont="1" applyFill="1" applyBorder="1" applyAlignment="1" applyProtection="1">
      <alignment vertical="center" wrapText="1"/>
    </xf>
    <xf numFmtId="0" fontId="3" fillId="4" borderId="21" xfId="0"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3" fillId="4" borderId="20" xfId="0" applyFont="1" applyFill="1" applyBorder="1" applyAlignment="1" applyProtection="1">
      <alignment horizontal="center" vertical="center"/>
    </xf>
    <xf numFmtId="0" fontId="23" fillId="4" borderId="21"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xf>
    <xf numFmtId="0" fontId="23" fillId="4" borderId="20" xfId="0" applyFont="1" applyFill="1" applyBorder="1" applyAlignment="1" applyProtection="1">
      <alignment horizontal="center" vertical="center"/>
    </xf>
    <xf numFmtId="0" fontId="23" fillId="4" borderId="21" xfId="1" applyNumberFormat="1" applyFont="1" applyFill="1" applyBorder="1" applyAlignment="1" applyProtection="1">
      <alignment horizontal="center" vertical="center"/>
    </xf>
    <xf numFmtId="0" fontId="23" fillId="4" borderId="19" xfId="1" applyNumberFormat="1" applyFont="1" applyFill="1" applyBorder="1" applyAlignment="1" applyProtection="1">
      <alignment horizontal="center" vertical="center"/>
    </xf>
    <xf numFmtId="0" fontId="23" fillId="4" borderId="104" xfId="1" applyNumberFormat="1" applyFont="1" applyFill="1" applyBorder="1" applyAlignment="1" applyProtection="1">
      <alignment horizontal="center" vertical="center"/>
    </xf>
    <xf numFmtId="0" fontId="23" fillId="4" borderId="105" xfId="1" applyNumberFormat="1" applyFont="1" applyFill="1" applyBorder="1" applyAlignment="1" applyProtection="1">
      <alignment horizontal="center" vertical="center"/>
    </xf>
    <xf numFmtId="0" fontId="23" fillId="4" borderId="106" xfId="1" applyNumberFormat="1" applyFont="1" applyFill="1" applyBorder="1" applyAlignment="1" applyProtection="1">
      <alignment horizontal="center" vertical="center"/>
    </xf>
    <xf numFmtId="0" fontId="23" fillId="4" borderId="4" xfId="0" applyFont="1" applyFill="1" applyBorder="1" applyAlignment="1" applyProtection="1">
      <alignment horizontal="center" vertical="center"/>
    </xf>
    <xf numFmtId="0" fontId="23" fillId="4" borderId="13" xfId="0" applyFont="1" applyFill="1" applyBorder="1" applyAlignment="1" applyProtection="1">
      <alignment horizontal="center" vertical="center"/>
    </xf>
    <xf numFmtId="0" fontId="23" fillId="4" borderId="46" xfId="0" applyFont="1" applyFill="1" applyBorder="1" applyAlignment="1" applyProtection="1">
      <alignment horizontal="center" vertical="center"/>
    </xf>
    <xf numFmtId="0" fontId="5" fillId="0" borderId="32" xfId="0" applyFont="1" applyBorder="1" applyAlignment="1">
      <alignment horizontal="left" vertical="center"/>
    </xf>
    <xf numFmtId="0" fontId="5" fillId="0" borderId="1" xfId="0" applyFont="1" applyBorder="1" applyAlignment="1">
      <alignment horizontal="left" vertical="center"/>
    </xf>
    <xf numFmtId="0" fontId="13" fillId="0" borderId="8" xfId="0" applyFont="1" applyFill="1" applyBorder="1" applyAlignment="1" applyProtection="1">
      <alignment horizontal="left" vertical="center" wrapText="1"/>
    </xf>
    <xf numFmtId="0" fontId="13" fillId="0" borderId="9" xfId="0" applyFont="1" applyFill="1" applyBorder="1" applyAlignment="1" applyProtection="1">
      <alignment horizontal="left" vertical="center" wrapText="1"/>
    </xf>
    <xf numFmtId="0" fontId="22" fillId="0" borderId="47" xfId="0" applyFont="1" applyFill="1" applyBorder="1" applyAlignment="1" applyProtection="1">
      <alignment horizontal="center" vertical="center"/>
    </xf>
    <xf numFmtId="0" fontId="22" fillId="0" borderId="2"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22" fillId="4" borderId="47" xfId="0" applyFont="1" applyFill="1" applyBorder="1" applyAlignment="1" applyProtection="1">
      <alignment horizontal="center" vertical="center"/>
    </xf>
    <xf numFmtId="0" fontId="22" fillId="4" borderId="2" xfId="0" applyFont="1" applyFill="1" applyBorder="1" applyAlignment="1" applyProtection="1">
      <alignment horizontal="center" vertical="center"/>
    </xf>
    <xf numFmtId="0" fontId="22" fillId="4" borderId="26" xfId="0" applyFont="1" applyFill="1" applyBorder="1" applyAlignment="1" applyProtection="1">
      <alignment horizontal="center" vertical="center"/>
    </xf>
    <xf numFmtId="0" fontId="3" fillId="0" borderId="0" xfId="0" applyFont="1" applyAlignment="1" applyProtection="1">
      <alignment horizontal="left" vertical="center" wrapText="1"/>
    </xf>
    <xf numFmtId="2" fontId="20" fillId="0" borderId="0" xfId="0" applyNumberFormat="1" applyFont="1" applyAlignment="1" applyProtection="1">
      <alignment horizontal="center" vertical="center"/>
    </xf>
    <xf numFmtId="0" fontId="20" fillId="0" borderId="0" xfId="0" applyFont="1" applyAlignment="1" applyProtection="1">
      <alignment horizontal="center" vertical="center"/>
    </xf>
    <xf numFmtId="0" fontId="4" fillId="0" borderId="0" xfId="0" applyFont="1" applyAlignment="1" applyProtection="1">
      <alignment horizontal="center" vertical="center"/>
    </xf>
    <xf numFmtId="0" fontId="3" fillId="0" borderId="47"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26" xfId="0" applyFont="1" applyBorder="1" applyAlignment="1" applyProtection="1">
      <alignment horizontal="center" vertical="center"/>
    </xf>
    <xf numFmtId="0" fontId="3" fillId="0" borderId="14" xfId="0" applyFont="1" applyBorder="1" applyAlignment="1" applyProtection="1">
      <alignment horizontal="center" vertical="center"/>
    </xf>
    <xf numFmtId="0" fontId="3" fillId="2" borderId="59" xfId="0" applyFont="1" applyFill="1" applyBorder="1" applyAlignment="1" applyProtection="1">
      <alignment horizontal="right" vertical="center"/>
    </xf>
    <xf numFmtId="2" fontId="5" fillId="3" borderId="69" xfId="0" applyNumberFormat="1" applyFont="1" applyFill="1" applyBorder="1" applyAlignment="1" applyProtection="1">
      <alignment horizontal="center" vertical="center"/>
      <protection locked="0"/>
    </xf>
    <xf numFmtId="2" fontId="5" fillId="16" borderId="69" xfId="0" applyNumberFormat="1" applyFont="1" applyFill="1" applyBorder="1" applyAlignment="1" applyProtection="1">
      <alignment horizontal="center" vertical="center"/>
      <protection locked="0"/>
    </xf>
    <xf numFmtId="2" fontId="5" fillId="0" borderId="69" xfId="0" applyNumberFormat="1" applyFont="1" applyFill="1" applyBorder="1" applyAlignment="1" applyProtection="1">
      <alignment horizontal="center" vertical="center"/>
    </xf>
    <xf numFmtId="2" fontId="5" fillId="16" borderId="118" xfId="0" applyNumberFormat="1" applyFont="1" applyFill="1" applyBorder="1" applyAlignment="1" applyProtection="1">
      <alignment horizontal="center" vertical="center"/>
      <protection locked="0"/>
    </xf>
    <xf numFmtId="0" fontId="5" fillId="0" borderId="6" xfId="0" applyFont="1" applyBorder="1" applyAlignment="1" applyProtection="1">
      <alignment vertical="center"/>
    </xf>
    <xf numFmtId="0" fontId="5" fillId="0" borderId="3" xfId="0" applyFont="1" applyBorder="1" applyAlignment="1" applyProtection="1">
      <alignment vertical="center"/>
    </xf>
    <xf numFmtId="0" fontId="5" fillId="0" borderId="11" xfId="0" applyFont="1" applyBorder="1" applyAlignment="1" applyProtection="1">
      <alignment vertical="center"/>
    </xf>
    <xf numFmtId="0" fontId="6" fillId="3" borderId="3" xfId="0" applyFont="1" applyFill="1" applyBorder="1" applyAlignment="1" applyProtection="1">
      <alignment vertical="center" shrinkToFit="1"/>
      <protection locked="0"/>
    </xf>
    <xf numFmtId="0" fontId="6" fillId="3" borderId="11" xfId="0" applyFont="1" applyFill="1" applyBorder="1" applyAlignment="1" applyProtection="1">
      <alignment vertical="center" shrinkToFit="1"/>
      <protection locked="0"/>
    </xf>
    <xf numFmtId="0" fontId="5" fillId="0" borderId="7" xfId="0" applyFont="1" applyBorder="1" applyAlignment="1" applyProtection="1">
      <alignment vertical="center"/>
    </xf>
    <xf numFmtId="0" fontId="5" fillId="0" borderId="2" xfId="0" applyFont="1" applyBorder="1" applyAlignment="1" applyProtection="1">
      <alignment vertical="center"/>
    </xf>
    <xf numFmtId="0" fontId="5" fillId="0" borderId="15" xfId="0" applyFont="1" applyBorder="1" applyAlignment="1" applyProtection="1">
      <alignment vertical="center"/>
    </xf>
    <xf numFmtId="0" fontId="6" fillId="3" borderId="2" xfId="0" applyFont="1" applyFill="1" applyBorder="1" applyAlignment="1" applyProtection="1">
      <alignment vertical="center" shrinkToFit="1"/>
      <protection locked="0"/>
    </xf>
    <xf numFmtId="0" fontId="6" fillId="3" borderId="26" xfId="0" applyFont="1" applyFill="1" applyBorder="1" applyAlignment="1" applyProtection="1">
      <alignment vertical="center" shrinkToFit="1"/>
      <protection locked="0"/>
    </xf>
    <xf numFmtId="0" fontId="13" fillId="2" borderId="47" xfId="0" applyFont="1" applyFill="1" applyBorder="1" applyAlignment="1" applyProtection="1">
      <alignment horizontal="center" vertical="center" shrinkToFit="1"/>
    </xf>
    <xf numFmtId="0" fontId="13" fillId="2" borderId="2" xfId="0" applyFont="1" applyFill="1" applyBorder="1" applyAlignment="1" applyProtection="1">
      <alignment horizontal="center" vertical="center" shrinkToFit="1"/>
    </xf>
    <xf numFmtId="0" fontId="3" fillId="17" borderId="14" xfId="0" applyFont="1" applyFill="1" applyBorder="1" applyAlignment="1">
      <alignment horizontal="center" vertical="center" textRotation="255" wrapText="1"/>
    </xf>
    <xf numFmtId="0" fontId="3" fillId="17" borderId="47" xfId="0" applyFont="1" applyFill="1" applyBorder="1" applyAlignment="1">
      <alignment horizontal="center"/>
    </xf>
    <xf numFmtId="0" fontId="3" fillId="17" borderId="2" xfId="0" applyFont="1" applyFill="1" applyBorder="1" applyAlignment="1">
      <alignment horizontal="center"/>
    </xf>
    <xf numFmtId="0" fontId="3" fillId="17" borderId="26" xfId="0" applyFont="1" applyFill="1" applyBorder="1" applyAlignment="1">
      <alignment horizontal="center"/>
    </xf>
    <xf numFmtId="0" fontId="3" fillId="0" borderId="14" xfId="0" applyFont="1" applyBorder="1" applyAlignment="1">
      <alignment horizontal="center"/>
    </xf>
    <xf numFmtId="0" fontId="3" fillId="0" borderId="14" xfId="0" applyFont="1" applyBorder="1" applyAlignment="1">
      <alignment vertical="center" textRotation="255" wrapText="1"/>
    </xf>
    <xf numFmtId="0" fontId="3" fillId="0" borderId="14" xfId="0" applyFont="1" applyBorder="1" applyAlignment="1">
      <alignment horizontal="center" vertical="center" textRotation="255" wrapText="1"/>
    </xf>
    <xf numFmtId="0" fontId="3" fillId="17" borderId="14" xfId="0" applyFont="1" applyFill="1" applyBorder="1" applyAlignment="1">
      <alignment horizontal="center" textRotation="255" wrapText="1"/>
    </xf>
    <xf numFmtId="0" fontId="3" fillId="0" borderId="74" xfId="0" applyFont="1" applyBorder="1" applyAlignment="1">
      <alignment horizontal="center" vertical="center"/>
    </xf>
    <xf numFmtId="0" fontId="3" fillId="0" borderId="17" xfId="0" applyFont="1" applyBorder="1" applyAlignment="1">
      <alignment horizontal="center" vertical="center"/>
    </xf>
    <xf numFmtId="0" fontId="3" fillId="0" borderId="14" xfId="0" applyFont="1" applyBorder="1" applyAlignment="1">
      <alignment horizontal="center" vertical="center"/>
    </xf>
    <xf numFmtId="0" fontId="47" fillId="0" borderId="0" xfId="0" applyFont="1" applyFill="1" applyAlignment="1">
      <alignment horizontal="left" vertical="center" wrapText="1"/>
    </xf>
    <xf numFmtId="0" fontId="47" fillId="0" borderId="0" xfId="0" applyFont="1" applyFill="1" applyAlignment="1">
      <alignment horizontal="left" vertical="top" wrapText="1"/>
    </xf>
    <xf numFmtId="0" fontId="0" fillId="0" borderId="0" xfId="0" applyFill="1" applyAlignment="1">
      <alignment horizontal="left" vertical="top" wrapText="1"/>
    </xf>
    <xf numFmtId="0" fontId="47" fillId="0" borderId="0" xfId="0" applyFont="1" applyFill="1" applyAlignment="1">
      <alignment horizontal="left" wrapText="1"/>
    </xf>
    <xf numFmtId="0" fontId="6" fillId="0" borderId="0"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xf>
    <xf numFmtId="0" fontId="7" fillId="6" borderId="36" xfId="0" applyFont="1" applyFill="1" applyBorder="1" applyAlignment="1" applyProtection="1">
      <alignment horizontal="center" wrapText="1"/>
    </xf>
    <xf numFmtId="0" fontId="5" fillId="0" borderId="91" xfId="0" applyFont="1" applyFill="1" applyBorder="1" applyAlignment="1" applyProtection="1">
      <alignment horizontal="center" vertical="center" shrinkToFit="1"/>
    </xf>
    <xf numFmtId="0" fontId="5" fillId="0" borderId="29" xfId="0" applyFont="1" applyFill="1" applyBorder="1" applyAlignment="1" applyProtection="1">
      <alignment horizontal="center" vertical="center" shrinkToFit="1"/>
    </xf>
    <xf numFmtId="0" fontId="5" fillId="0" borderId="31" xfId="0" applyFont="1" applyFill="1" applyBorder="1" applyAlignment="1" applyProtection="1">
      <alignment horizontal="center" vertical="center" shrinkToFit="1"/>
    </xf>
    <xf numFmtId="0" fontId="5" fillId="0" borderId="91" xfId="0"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6" borderId="14" xfId="0" applyFont="1" applyFill="1" applyBorder="1" applyAlignment="1" applyProtection="1">
      <alignment horizontal="center" vertical="center"/>
    </xf>
    <xf numFmtId="0" fontId="7" fillId="8" borderId="36" xfId="0" applyFont="1" applyFill="1" applyBorder="1" applyAlignment="1" applyProtection="1">
      <alignment horizontal="center" wrapText="1"/>
    </xf>
    <xf numFmtId="0" fontId="7" fillId="0" borderId="0" xfId="0" applyFont="1" applyFill="1" applyAlignment="1" applyProtection="1">
      <alignment horizontal="center" vertical="center" wrapText="1"/>
    </xf>
    <xf numFmtId="0" fontId="3" fillId="0" borderId="0" xfId="0" applyFont="1" applyFill="1" applyAlignment="1" applyProtection="1">
      <alignment horizontal="center" vertical="center" wrapText="1"/>
    </xf>
    <xf numFmtId="0" fontId="0" fillId="0" borderId="0" xfId="0" applyAlignment="1" applyProtection="1">
      <alignment horizontal="center" vertical="center"/>
    </xf>
    <xf numFmtId="0" fontId="7" fillId="0" borderId="0" xfId="0" applyFont="1" applyFill="1" applyAlignment="1" applyProtection="1">
      <alignment horizontal="center" vertical="center"/>
    </xf>
    <xf numFmtId="0" fontId="0" fillId="0" borderId="14" xfId="0" applyFont="1" applyFill="1" applyBorder="1" applyAlignment="1" applyProtection="1">
      <alignment horizontal="center" vertical="center"/>
    </xf>
    <xf numFmtId="0" fontId="3" fillId="0" borderId="14" xfId="0" applyFont="1" applyFill="1" applyBorder="1" applyAlignment="1" applyProtection="1">
      <alignment horizontal="center" vertical="center" wrapText="1"/>
    </xf>
    <xf numFmtId="184" fontId="5" fillId="0" borderId="16" xfId="0" applyNumberFormat="1" applyFont="1" applyFill="1" applyBorder="1" applyAlignment="1" applyProtection="1">
      <alignment horizontal="center" vertical="center"/>
    </xf>
    <xf numFmtId="184" fontId="5" fillId="0" borderId="18"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10" fontId="5" fillId="0" borderId="29" xfId="3" applyNumberFormat="1" applyFont="1" applyFill="1" applyBorder="1" applyAlignment="1" applyProtection="1">
      <alignment horizontal="center" vertical="center"/>
    </xf>
    <xf numFmtId="10" fontId="5" fillId="0" borderId="16" xfId="3" applyNumberFormat="1"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49"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22" xfId="0" applyFont="1" applyFill="1" applyBorder="1" applyAlignment="1" applyProtection="1">
      <alignment horizontal="center" vertical="center"/>
    </xf>
    <xf numFmtId="0" fontId="5" fillId="0" borderId="73" xfId="0" applyFont="1" applyFill="1" applyBorder="1" applyAlignment="1" applyProtection="1">
      <alignment horizontal="center" vertical="center"/>
    </xf>
    <xf numFmtId="0" fontId="5" fillId="0" borderId="33" xfId="0" applyFont="1" applyFill="1" applyBorder="1" applyAlignment="1" applyProtection="1">
      <alignment horizontal="center" vertical="center"/>
    </xf>
    <xf numFmtId="0" fontId="5" fillId="0" borderId="31"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xf>
    <xf numFmtId="2" fontId="21" fillId="0" borderId="0" xfId="0" applyNumberFormat="1" applyFont="1" applyFill="1" applyAlignment="1" applyProtection="1">
      <alignment horizontal="center" vertical="center"/>
    </xf>
    <xf numFmtId="0" fontId="5" fillId="0" borderId="68" xfId="0" applyFont="1" applyFill="1" applyBorder="1" applyAlignment="1" applyProtection="1">
      <alignment horizontal="center" vertical="center"/>
    </xf>
    <xf numFmtId="0" fontId="5" fillId="0" borderId="58"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0" borderId="35" xfId="0" applyFont="1" applyFill="1" applyBorder="1" applyAlignment="1" applyProtection="1">
      <alignment horizontal="center" vertical="center"/>
    </xf>
    <xf numFmtId="0" fontId="5" fillId="0" borderId="12" xfId="0" applyFont="1" applyFill="1" applyBorder="1" applyAlignment="1" applyProtection="1">
      <alignment horizontal="center" vertical="center" wrapText="1" shrinkToFit="1"/>
    </xf>
    <xf numFmtId="0" fontId="5" fillId="0" borderId="35" xfId="0" applyFont="1" applyFill="1" applyBorder="1" applyAlignment="1" applyProtection="1">
      <alignment horizontal="center" vertical="center" wrapText="1" shrinkToFit="1"/>
    </xf>
    <xf numFmtId="0" fontId="5" fillId="0" borderId="33" xfId="0" applyFont="1" applyFill="1" applyBorder="1" applyAlignment="1" applyProtection="1">
      <alignment horizontal="center" vertical="center" wrapText="1" shrinkToFit="1"/>
    </xf>
    <xf numFmtId="0" fontId="5" fillId="0" borderId="12"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0" fontId="5" fillId="0" borderId="33" xfId="0"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0" fontId="13" fillId="0" borderId="35" xfId="0" applyFont="1" applyFill="1" applyBorder="1" applyAlignment="1" applyProtection="1">
      <alignment horizontal="center" vertical="center" wrapText="1"/>
    </xf>
    <xf numFmtId="0" fontId="13" fillId="0" borderId="33"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shrinkToFit="1"/>
    </xf>
    <xf numFmtId="0" fontId="5" fillId="0" borderId="3" xfId="0" applyFont="1" applyFill="1" applyBorder="1" applyAlignment="1" applyProtection="1">
      <alignment horizontal="center" vertical="center" shrinkToFit="1"/>
    </xf>
    <xf numFmtId="0" fontId="5" fillId="0" borderId="49" xfId="0" applyFont="1" applyFill="1" applyBorder="1" applyAlignment="1" applyProtection="1">
      <alignment horizontal="center" vertical="center" shrinkToFit="1"/>
    </xf>
    <xf numFmtId="0" fontId="5" fillId="0" borderId="74" xfId="0" applyFont="1" applyFill="1" applyBorder="1" applyAlignment="1" applyProtection="1">
      <alignment horizontal="center" vertical="center" textRotation="255" wrapText="1"/>
    </xf>
    <xf numFmtId="0" fontId="5" fillId="0" borderId="33" xfId="0" applyFont="1" applyFill="1" applyBorder="1" applyAlignment="1" applyProtection="1">
      <alignment horizontal="center" vertical="center" textRotation="255" wrapText="1"/>
    </xf>
    <xf numFmtId="0" fontId="5" fillId="0" borderId="47"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13" fillId="0" borderId="53"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95"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6" fillId="0" borderId="91" xfId="0" applyFont="1" applyFill="1" applyBorder="1" applyAlignment="1" applyProtection="1">
      <alignment horizontal="center" vertical="center"/>
    </xf>
    <xf numFmtId="0" fontId="6" fillId="0" borderId="29" xfId="0"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0" fontId="6" fillId="0" borderId="16" xfId="0" applyFont="1" applyFill="1" applyBorder="1" applyAlignment="1" applyProtection="1">
      <alignment horizontal="center" vertical="center"/>
    </xf>
    <xf numFmtId="184" fontId="5" fillId="0" borderId="29" xfId="0" applyNumberFormat="1" applyFont="1" applyFill="1" applyBorder="1" applyAlignment="1" applyProtection="1">
      <alignment horizontal="center" vertical="center"/>
    </xf>
    <xf numFmtId="184" fontId="5" fillId="0" borderId="31" xfId="0" applyNumberFormat="1"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2" fontId="6" fillId="0" borderId="60" xfId="0" applyNumberFormat="1" applyFont="1" applyFill="1" applyBorder="1" applyAlignment="1" applyProtection="1">
      <alignment horizontal="right" vertical="center"/>
    </xf>
    <xf numFmtId="2" fontId="6" fillId="0" borderId="20" xfId="0" applyNumberFormat="1" applyFont="1" applyFill="1" applyBorder="1" applyAlignment="1" applyProtection="1">
      <alignment horizontal="right" vertical="center"/>
    </xf>
    <xf numFmtId="0" fontId="6" fillId="3" borderId="43" xfId="0" applyFont="1" applyFill="1" applyBorder="1" applyAlignment="1" applyProtection="1">
      <alignment horizontal="center" vertical="center"/>
      <protection locked="0"/>
    </xf>
    <xf numFmtId="0" fontId="6" fillId="3" borderId="44" xfId="0" applyFont="1" applyFill="1" applyBorder="1" applyAlignment="1" applyProtection="1">
      <alignment horizontal="center" vertical="center"/>
      <protection locked="0"/>
    </xf>
    <xf numFmtId="0" fontId="6" fillId="3" borderId="39" xfId="0" applyFont="1" applyFill="1" applyBorder="1" applyAlignment="1" applyProtection="1">
      <alignment horizontal="center" vertical="center"/>
      <protection locked="0"/>
    </xf>
    <xf numFmtId="0" fontId="6" fillId="3" borderId="42" xfId="0" applyFont="1" applyFill="1" applyBorder="1" applyAlignment="1" applyProtection="1">
      <alignment horizontal="center" vertical="center"/>
      <protection locked="0"/>
    </xf>
    <xf numFmtId="0" fontId="6" fillId="0" borderId="46"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0" fontId="6" fillId="0" borderId="3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21" xfId="0" applyFont="1" applyFill="1" applyBorder="1" applyAlignment="1" applyProtection="1">
      <alignment horizontal="center" vertical="center"/>
    </xf>
    <xf numFmtId="0" fontId="6" fillId="0" borderId="19" xfId="0" applyFont="1" applyFill="1" applyBorder="1" applyAlignment="1" applyProtection="1">
      <alignment horizontal="center" vertical="center"/>
    </xf>
    <xf numFmtId="0" fontId="6" fillId="0" borderId="57" xfId="0" applyFont="1" applyFill="1" applyBorder="1" applyAlignment="1" applyProtection="1">
      <alignment horizontal="center" vertical="center" wrapText="1"/>
    </xf>
    <xf numFmtId="0" fontId="6" fillId="0" borderId="34" xfId="0" applyFont="1" applyFill="1" applyBorder="1" applyAlignment="1" applyProtection="1">
      <alignment horizontal="center" vertical="center" wrapText="1"/>
    </xf>
    <xf numFmtId="0" fontId="6" fillId="0" borderId="48"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6" fillId="0" borderId="55" xfId="0" applyFont="1" applyFill="1" applyBorder="1" applyAlignment="1" applyProtection="1">
      <alignment horizontal="center" vertical="center" shrinkToFit="1"/>
      <protection locked="0"/>
    </xf>
    <xf numFmtId="0" fontId="6" fillId="0" borderId="82" xfId="0" applyFont="1" applyFill="1" applyBorder="1" applyAlignment="1" applyProtection="1">
      <alignment horizontal="center" vertical="center" shrinkToFit="1"/>
      <protection locked="0"/>
    </xf>
    <xf numFmtId="0" fontId="6" fillId="0" borderId="40" xfId="0" applyFont="1" applyFill="1" applyBorder="1" applyAlignment="1" applyProtection="1">
      <alignment horizontal="center" vertical="center" shrinkToFit="1"/>
      <protection locked="0"/>
    </xf>
    <xf numFmtId="0" fontId="6" fillId="0" borderId="83" xfId="0" applyFont="1" applyFill="1" applyBorder="1" applyAlignment="1" applyProtection="1">
      <alignment horizontal="center" vertical="center" shrinkToFit="1"/>
      <protection locked="0"/>
    </xf>
    <xf numFmtId="0" fontId="6" fillId="0" borderId="115" xfId="0" applyFont="1" applyFill="1" applyBorder="1" applyAlignment="1" applyProtection="1">
      <alignment horizontal="center" vertical="center"/>
    </xf>
    <xf numFmtId="0" fontId="6" fillId="0" borderId="79" xfId="0" applyFont="1" applyFill="1" applyBorder="1" applyAlignment="1" applyProtection="1">
      <alignment horizontal="center" vertical="center"/>
    </xf>
    <xf numFmtId="0" fontId="6" fillId="3" borderId="37" xfId="0" applyFont="1" applyFill="1" applyBorder="1" applyAlignment="1" applyProtection="1">
      <alignment horizontal="center" vertical="center"/>
      <protection locked="0"/>
    </xf>
    <xf numFmtId="0" fontId="6" fillId="3" borderId="45" xfId="0" applyFont="1" applyFill="1" applyBorder="1" applyAlignment="1" applyProtection="1">
      <alignment horizontal="center" vertical="center"/>
      <protection locked="0"/>
    </xf>
    <xf numFmtId="0" fontId="6" fillId="0" borderId="75" xfId="0" applyFont="1" applyFill="1" applyBorder="1" applyAlignment="1" applyProtection="1">
      <alignment horizontal="center" vertical="center"/>
    </xf>
    <xf numFmtId="0" fontId="6" fillId="0" borderId="38" xfId="0" applyFont="1" applyFill="1" applyBorder="1" applyAlignment="1" applyProtection="1">
      <alignment horizontal="center" vertical="center" shrinkToFit="1"/>
      <protection locked="0"/>
    </xf>
    <xf numFmtId="0" fontId="6" fillId="0" borderId="84" xfId="0" applyFont="1" applyFill="1" applyBorder="1" applyAlignment="1" applyProtection="1">
      <alignment horizontal="center" vertical="center" shrinkToFit="1"/>
      <protection locked="0"/>
    </xf>
    <xf numFmtId="0" fontId="5" fillId="0" borderId="120"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19" xfId="0" applyFont="1" applyFill="1" applyBorder="1" applyAlignment="1">
      <alignment horizontal="center" vertical="center"/>
    </xf>
    <xf numFmtId="0" fontId="5" fillId="0" borderId="52"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80" xfId="0" applyFont="1" applyFill="1" applyBorder="1" applyAlignment="1">
      <alignment horizontal="center" vertical="center"/>
    </xf>
    <xf numFmtId="0" fontId="6" fillId="0" borderId="46"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 xfId="0" applyFont="1" applyFill="1" applyBorder="1" applyAlignment="1">
      <alignment horizontal="center" vertical="center"/>
    </xf>
    <xf numFmtId="0" fontId="5" fillId="0" borderId="68" xfId="0" applyFont="1" applyFill="1" applyBorder="1" applyAlignment="1">
      <alignment horizontal="center" vertical="center"/>
    </xf>
    <xf numFmtId="0" fontId="5" fillId="0" borderId="12" xfId="0" applyFont="1" applyFill="1" applyBorder="1" applyAlignment="1">
      <alignment horizontal="center" vertical="center"/>
    </xf>
    <xf numFmtId="178" fontId="5" fillId="3" borderId="87" xfId="0" applyNumberFormat="1" applyFont="1" applyFill="1" applyBorder="1" applyAlignment="1" applyProtection="1">
      <alignment horizontal="center" vertical="center" shrinkToFit="1"/>
      <protection locked="0"/>
    </xf>
    <xf numFmtId="178" fontId="5" fillId="3" borderId="88" xfId="0" applyNumberFormat="1" applyFont="1" applyFill="1" applyBorder="1" applyAlignment="1" applyProtection="1">
      <alignment horizontal="center" vertical="center" shrinkToFit="1"/>
      <protection locked="0"/>
    </xf>
    <xf numFmtId="176" fontId="5" fillId="3" borderId="87" xfId="0" applyNumberFormat="1" applyFont="1" applyFill="1" applyBorder="1" applyAlignment="1" applyProtection="1">
      <alignment horizontal="center" vertical="center" shrinkToFit="1"/>
      <protection locked="0"/>
    </xf>
    <xf numFmtId="176" fontId="5" fillId="3" borderId="86" xfId="0" applyNumberFormat="1" applyFont="1" applyFill="1" applyBorder="1" applyAlignment="1" applyProtection="1">
      <alignment horizontal="center" vertical="center" shrinkToFit="1"/>
      <protection locked="0"/>
    </xf>
    <xf numFmtId="0" fontId="5" fillId="3" borderId="43" xfId="0" applyFont="1" applyFill="1" applyBorder="1" applyAlignment="1" applyProtection="1">
      <alignment horizontal="center" vertical="center" shrinkToFit="1"/>
      <protection locked="0"/>
    </xf>
    <xf numFmtId="0" fontId="5" fillId="3" borderId="81" xfId="0" applyFont="1" applyFill="1" applyBorder="1" applyAlignment="1" applyProtection="1">
      <alignment horizontal="center" vertical="center" shrinkToFit="1"/>
      <protection locked="0"/>
    </xf>
    <xf numFmtId="0" fontId="5" fillId="0" borderId="86" xfId="0" applyFont="1" applyFill="1" applyBorder="1" applyAlignment="1" applyProtection="1">
      <alignment horizontal="center" vertical="center"/>
      <protection locked="0"/>
    </xf>
    <xf numFmtId="0" fontId="5" fillId="0" borderId="89" xfId="0" applyFont="1" applyFill="1" applyBorder="1" applyAlignment="1" applyProtection="1">
      <alignment horizontal="center" vertical="center"/>
      <protection locked="0"/>
    </xf>
    <xf numFmtId="0" fontId="5" fillId="3" borderId="46" xfId="0" applyFont="1" applyFill="1" applyBorder="1" applyAlignment="1" applyProtection="1">
      <alignment horizontal="center" vertical="center" shrinkToFit="1"/>
      <protection locked="0"/>
    </xf>
    <xf numFmtId="0" fontId="5" fillId="3" borderId="4" xfId="0" applyFont="1" applyFill="1" applyBorder="1" applyAlignment="1" applyProtection="1">
      <alignment horizontal="center" vertical="center" shrinkToFit="1"/>
      <protection locked="0"/>
    </xf>
    <xf numFmtId="0" fontId="5" fillId="0" borderId="81" xfId="0" applyFont="1" applyFill="1" applyBorder="1" applyAlignment="1" applyProtection="1">
      <alignment horizontal="center" vertical="center"/>
      <protection locked="0"/>
    </xf>
    <xf numFmtId="0" fontId="5" fillId="0" borderId="82" xfId="0" applyFont="1" applyFill="1" applyBorder="1" applyAlignment="1" applyProtection="1">
      <alignment horizontal="center" vertical="center"/>
      <protection locked="0"/>
    </xf>
    <xf numFmtId="0" fontId="5" fillId="3" borderId="85" xfId="0" applyFont="1" applyFill="1" applyBorder="1" applyAlignment="1" applyProtection="1">
      <alignment horizontal="center" vertical="center" shrinkToFit="1"/>
      <protection locked="0"/>
    </xf>
    <xf numFmtId="0" fontId="5" fillId="3" borderId="86" xfId="0" applyFont="1" applyFill="1" applyBorder="1" applyAlignment="1" applyProtection="1">
      <alignment horizontal="center" vertical="center" shrinkToFit="1"/>
      <protection locked="0"/>
    </xf>
    <xf numFmtId="176" fontId="5" fillId="3" borderId="55" xfId="0" applyNumberFormat="1" applyFont="1" applyFill="1" applyBorder="1" applyAlignment="1" applyProtection="1">
      <alignment horizontal="center" vertical="center" shrinkToFit="1"/>
      <protection locked="0"/>
    </xf>
    <xf numFmtId="176" fontId="5" fillId="3" borderId="81" xfId="0" applyNumberFormat="1" applyFont="1" applyFill="1" applyBorder="1" applyAlignment="1" applyProtection="1">
      <alignment horizontal="center" vertical="center" shrinkToFit="1"/>
      <protection locked="0"/>
    </xf>
    <xf numFmtId="0" fontId="5" fillId="0" borderId="21"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4"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25" xfId="0" applyFont="1" applyFill="1" applyBorder="1" applyAlignment="1" applyProtection="1">
      <alignment horizontal="center" vertical="center"/>
      <protection locked="0"/>
    </xf>
    <xf numFmtId="2" fontId="21" fillId="0" borderId="0" xfId="0" applyNumberFormat="1" applyFont="1" applyFill="1" applyAlignment="1">
      <alignment horizontal="center" vertical="center"/>
    </xf>
    <xf numFmtId="0" fontId="3" fillId="0" borderId="0" xfId="0" applyFont="1" applyFill="1" applyAlignment="1">
      <alignment horizontal="center" vertical="center"/>
    </xf>
    <xf numFmtId="0" fontId="5" fillId="3" borderId="24" xfId="0" applyFont="1" applyFill="1" applyBorder="1" applyAlignment="1" applyProtection="1">
      <alignment horizontal="center" vertical="center" shrinkToFit="1"/>
      <protection locked="0"/>
    </xf>
    <xf numFmtId="0" fontId="5" fillId="3" borderId="78" xfId="0" applyFont="1" applyFill="1" applyBorder="1" applyAlignment="1" applyProtection="1">
      <alignment horizontal="center" vertical="center" shrinkToFit="1"/>
      <protection locked="0"/>
    </xf>
    <xf numFmtId="0" fontId="5" fillId="0" borderId="77" xfId="0" applyFont="1" applyFill="1" applyBorder="1" applyAlignment="1">
      <alignment horizontal="center" vertical="center"/>
    </xf>
    <xf numFmtId="0" fontId="5" fillId="3" borderId="44" xfId="0" applyFont="1" applyFill="1" applyBorder="1" applyAlignment="1" applyProtection="1">
      <alignment horizontal="center" vertical="center" shrinkToFit="1"/>
      <protection locked="0"/>
    </xf>
    <xf numFmtId="0" fontId="5" fillId="3" borderId="32" xfId="0" applyFont="1" applyFill="1" applyBorder="1" applyAlignment="1" applyProtection="1">
      <alignment horizontal="center" vertical="center" shrinkToFit="1"/>
      <protection locked="0"/>
    </xf>
    <xf numFmtId="0" fontId="5" fillId="3" borderId="51" xfId="0" applyFont="1" applyFill="1" applyBorder="1" applyAlignment="1" applyProtection="1">
      <alignment horizontal="center" vertical="center" shrinkToFit="1"/>
      <protection locked="0"/>
    </xf>
    <xf numFmtId="0" fontId="5" fillId="0" borderId="60" xfId="0" applyFont="1" applyFill="1" applyBorder="1" applyAlignment="1">
      <alignment horizontal="center" vertical="center"/>
    </xf>
    <xf numFmtId="176" fontId="5" fillId="3" borderId="54" xfId="0" applyNumberFormat="1" applyFont="1" applyFill="1" applyBorder="1" applyAlignment="1" applyProtection="1">
      <alignment horizontal="center" vertical="center" shrinkToFit="1"/>
      <protection locked="0"/>
    </xf>
    <xf numFmtId="176" fontId="5" fillId="3" borderId="78" xfId="0" applyNumberFormat="1" applyFont="1" applyFill="1" applyBorder="1" applyAlignment="1" applyProtection="1">
      <alignment horizontal="center" vertical="center" shrinkToFit="1"/>
      <protection locked="0"/>
    </xf>
    <xf numFmtId="176" fontId="5" fillId="3" borderId="44" xfId="0" applyNumberFormat="1" applyFont="1" applyFill="1" applyBorder="1" applyAlignment="1" applyProtection="1">
      <alignment horizontal="center" vertical="center" shrinkToFit="1"/>
      <protection locked="0"/>
    </xf>
    <xf numFmtId="176" fontId="5" fillId="3" borderId="80" xfId="0" applyNumberFormat="1" applyFont="1" applyFill="1" applyBorder="1" applyAlignment="1" applyProtection="1">
      <alignment horizontal="center" vertical="center" shrinkToFit="1"/>
      <protection locked="0"/>
    </xf>
    <xf numFmtId="176" fontId="5" fillId="3" borderId="51" xfId="0" applyNumberFormat="1" applyFont="1" applyFill="1" applyBorder="1" applyAlignment="1" applyProtection="1">
      <alignment horizontal="center" vertical="center" shrinkToFit="1"/>
      <protection locked="0"/>
    </xf>
    <xf numFmtId="178" fontId="5" fillId="3" borderId="38" xfId="0" applyNumberFormat="1" applyFont="1" applyFill="1" applyBorder="1" applyAlignment="1" applyProtection="1">
      <alignment horizontal="center" vertical="center" shrinkToFit="1"/>
      <protection locked="0"/>
    </xf>
    <xf numFmtId="178" fontId="5" fillId="3" borderId="45" xfId="0" applyNumberFormat="1" applyFont="1" applyFill="1" applyBorder="1" applyAlignment="1" applyProtection="1">
      <alignment horizontal="center" vertical="center" shrinkToFit="1"/>
      <protection locked="0"/>
    </xf>
    <xf numFmtId="178" fontId="5" fillId="3" borderId="40" xfId="0" applyNumberFormat="1" applyFont="1" applyFill="1" applyBorder="1" applyAlignment="1" applyProtection="1">
      <alignment horizontal="center" vertical="center" shrinkToFit="1"/>
      <protection locked="0"/>
    </xf>
    <xf numFmtId="178" fontId="5" fillId="3" borderId="42" xfId="0" applyNumberFormat="1" applyFont="1" applyFill="1" applyBorder="1" applyAlignment="1" applyProtection="1">
      <alignment horizontal="center" vertical="center" shrinkToFit="1"/>
      <protection locked="0"/>
    </xf>
    <xf numFmtId="0" fontId="5" fillId="0" borderId="0" xfId="0" applyFont="1" applyFill="1" applyBorder="1" applyAlignment="1" applyProtection="1">
      <alignment horizontal="center" vertical="center"/>
      <protection locked="0"/>
    </xf>
    <xf numFmtId="0" fontId="5" fillId="0" borderId="23"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shrinkToFit="1"/>
      <protection locked="0"/>
    </xf>
    <xf numFmtId="176" fontId="5" fillId="3" borderId="53" xfId="0" applyNumberFormat="1" applyFont="1" applyFill="1" applyBorder="1" applyAlignment="1" applyProtection="1">
      <alignment horizontal="center" vertical="center" shrinkToFit="1"/>
      <protection locked="0"/>
    </xf>
    <xf numFmtId="176" fontId="5" fillId="3" borderId="4" xfId="0" applyNumberFormat="1" applyFont="1" applyFill="1" applyBorder="1" applyAlignment="1" applyProtection="1">
      <alignment horizontal="center" vertical="center" shrinkToFit="1"/>
      <protection locked="0"/>
    </xf>
    <xf numFmtId="176" fontId="5" fillId="3" borderId="1" xfId="0" applyNumberFormat="1" applyFont="1" applyFill="1" applyBorder="1" applyAlignment="1" applyProtection="1">
      <alignment horizontal="center" vertical="center" shrinkToFit="1"/>
      <protection locked="0"/>
    </xf>
    <xf numFmtId="176" fontId="5" fillId="3" borderId="38" xfId="0" applyNumberFormat="1" applyFont="1" applyFill="1" applyBorder="1" applyAlignment="1" applyProtection="1">
      <alignment horizontal="center" vertical="center" shrinkToFit="1"/>
      <protection locked="0"/>
    </xf>
    <xf numFmtId="176" fontId="5" fillId="3" borderId="45" xfId="0" applyNumberFormat="1" applyFont="1" applyFill="1" applyBorder="1" applyAlignment="1" applyProtection="1">
      <alignment horizontal="center" vertical="center" shrinkToFit="1"/>
      <protection locked="0"/>
    </xf>
    <xf numFmtId="0" fontId="5" fillId="3" borderId="37" xfId="0" applyFont="1" applyFill="1" applyBorder="1" applyAlignment="1" applyProtection="1">
      <alignment horizontal="center" vertical="center" shrinkToFit="1"/>
      <protection locked="0"/>
    </xf>
    <xf numFmtId="0" fontId="5" fillId="3" borderId="45" xfId="0" applyFont="1" applyFill="1" applyBorder="1" applyAlignment="1" applyProtection="1">
      <alignment horizontal="center" vertical="center" shrinkToFit="1"/>
      <protection locked="0"/>
    </xf>
    <xf numFmtId="0" fontId="5" fillId="0" borderId="38" xfId="0" applyFont="1" applyFill="1" applyBorder="1" applyAlignment="1" applyProtection="1">
      <alignment horizontal="center" vertical="center"/>
      <protection locked="0"/>
    </xf>
    <xf numFmtId="0" fontId="5" fillId="0" borderId="90" xfId="0" applyFont="1" applyFill="1" applyBorder="1" applyAlignment="1" applyProtection="1">
      <alignment horizontal="center" vertical="center"/>
      <protection locked="0"/>
    </xf>
    <xf numFmtId="0" fontId="5" fillId="0" borderId="84" xfId="0" applyFont="1" applyFill="1" applyBorder="1" applyAlignment="1" applyProtection="1">
      <alignment horizontal="center" vertical="center"/>
      <protection locked="0"/>
    </xf>
    <xf numFmtId="0" fontId="5" fillId="0" borderId="55" xfId="0" applyFont="1" applyFill="1" applyBorder="1" applyAlignment="1" applyProtection="1">
      <alignment horizontal="center" vertical="center"/>
      <protection locked="0"/>
    </xf>
    <xf numFmtId="0" fontId="5" fillId="0" borderId="40" xfId="0" applyFont="1" applyFill="1" applyBorder="1" applyAlignment="1" applyProtection="1">
      <alignment horizontal="center" vertical="center"/>
      <protection locked="0"/>
    </xf>
    <xf numFmtId="0" fontId="5" fillId="0" borderId="76" xfId="0" applyFont="1" applyFill="1" applyBorder="1" applyAlignment="1" applyProtection="1">
      <alignment horizontal="center" vertical="center"/>
      <protection locked="0"/>
    </xf>
    <xf numFmtId="0" fontId="5" fillId="0" borderId="83" xfId="0" applyFont="1" applyFill="1" applyBorder="1" applyAlignment="1" applyProtection="1">
      <alignment horizontal="center" vertical="center"/>
      <protection locked="0"/>
    </xf>
    <xf numFmtId="0" fontId="5" fillId="3" borderId="39" xfId="0" applyFont="1" applyFill="1" applyBorder="1" applyAlignment="1" applyProtection="1">
      <alignment horizontal="center" vertical="center" shrinkToFit="1"/>
      <protection locked="0"/>
    </xf>
    <xf numFmtId="0" fontId="5" fillId="3" borderId="42" xfId="0" applyFont="1" applyFill="1" applyBorder="1" applyAlignment="1" applyProtection="1">
      <alignment horizontal="center" vertical="center" shrinkToFit="1"/>
      <protection locked="0"/>
    </xf>
    <xf numFmtId="176" fontId="5" fillId="3" borderId="40" xfId="0" applyNumberFormat="1" applyFont="1" applyFill="1" applyBorder="1" applyAlignment="1" applyProtection="1">
      <alignment horizontal="center" vertical="center" shrinkToFit="1"/>
      <protection locked="0"/>
    </xf>
    <xf numFmtId="176" fontId="5" fillId="3" borderId="42" xfId="0" applyNumberFormat="1" applyFont="1" applyFill="1" applyBorder="1" applyAlignment="1" applyProtection="1">
      <alignment horizontal="center" vertical="center" shrinkToFit="1"/>
      <protection locked="0"/>
    </xf>
    <xf numFmtId="0" fontId="5" fillId="3" borderId="76" xfId="0" applyFont="1" applyFill="1" applyBorder="1" applyAlignment="1" applyProtection="1">
      <alignment horizontal="center" vertical="center" shrinkToFit="1"/>
      <protection locked="0"/>
    </xf>
    <xf numFmtId="0" fontId="5" fillId="0" borderId="37" xfId="0" applyFont="1" applyFill="1" applyBorder="1" applyAlignment="1" applyProtection="1">
      <alignment horizontal="center" vertical="center" wrapText="1"/>
    </xf>
    <xf numFmtId="0" fontId="5" fillId="0" borderId="90" xfId="0" applyFont="1" applyFill="1" applyBorder="1" applyAlignment="1" applyProtection="1">
      <alignment horizontal="center" vertical="center" wrapText="1"/>
    </xf>
    <xf numFmtId="0" fontId="5" fillId="3" borderId="90" xfId="0" applyFont="1" applyFill="1" applyBorder="1" applyAlignment="1" applyProtection="1">
      <alignment horizontal="center" vertical="center" shrinkToFit="1"/>
      <protection locked="0"/>
    </xf>
    <xf numFmtId="0" fontId="5" fillId="0" borderId="46"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50" xfId="0" applyFont="1" applyBorder="1" applyAlignment="1" applyProtection="1">
      <alignment horizontal="center" vertical="center"/>
    </xf>
    <xf numFmtId="0" fontId="5" fillId="0" borderId="32" xfId="0" applyFont="1" applyBorder="1" applyAlignment="1" applyProtection="1">
      <alignment horizontal="center" vertical="center"/>
    </xf>
    <xf numFmtId="0" fontId="5" fillId="0" borderId="1" xfId="0" applyFont="1" applyBorder="1" applyAlignment="1" applyProtection="1">
      <alignment horizontal="center" vertical="center"/>
    </xf>
    <xf numFmtId="0" fontId="5" fillId="0" borderId="51" xfId="0" applyFont="1" applyBorder="1" applyAlignment="1" applyProtection="1">
      <alignment horizontal="center" vertical="center"/>
    </xf>
    <xf numFmtId="0" fontId="5" fillId="3" borderId="40" xfId="0" applyFont="1" applyFill="1" applyBorder="1" applyAlignment="1" applyProtection="1">
      <alignment horizontal="center" vertical="center" shrinkToFit="1"/>
      <protection locked="0"/>
    </xf>
    <xf numFmtId="2" fontId="21" fillId="0" borderId="0" xfId="0" applyNumberFormat="1" applyFont="1" applyAlignment="1" applyProtection="1">
      <alignment horizontal="center" vertical="center"/>
    </xf>
    <xf numFmtId="0" fontId="5" fillId="14" borderId="55" xfId="0" applyFont="1" applyFill="1" applyBorder="1" applyAlignment="1" applyProtection="1">
      <alignment horizontal="center" vertical="center" shrinkToFit="1"/>
      <protection locked="0"/>
    </xf>
    <xf numFmtId="0" fontId="5" fillId="14" borderId="44" xfId="0" applyFont="1" applyFill="1" applyBorder="1" applyAlignment="1" applyProtection="1">
      <alignment horizontal="center" vertical="center" shrinkToFit="1"/>
      <protection locked="0"/>
    </xf>
    <xf numFmtId="178" fontId="5" fillId="3" borderId="55" xfId="0" applyNumberFormat="1" applyFont="1" applyFill="1" applyBorder="1" applyAlignment="1" applyProtection="1">
      <alignment horizontal="center" vertical="center" shrinkToFit="1"/>
      <protection locked="0"/>
    </xf>
    <xf numFmtId="178" fontId="5" fillId="3" borderId="82" xfId="0" applyNumberFormat="1" applyFont="1" applyFill="1" applyBorder="1" applyAlignment="1" applyProtection="1">
      <alignment horizontal="center" vertical="center" shrinkToFit="1"/>
      <protection locked="0"/>
    </xf>
    <xf numFmtId="180" fontId="5" fillId="0" borderId="52" xfId="0" applyNumberFormat="1" applyFont="1" applyBorder="1" applyAlignment="1" applyProtection="1">
      <alignment horizontal="center" vertical="center"/>
    </xf>
    <xf numFmtId="180" fontId="5" fillId="0" borderId="55" xfId="0" applyNumberFormat="1" applyFont="1" applyBorder="1" applyAlignment="1" applyProtection="1">
      <alignment horizontal="center" vertical="center"/>
    </xf>
    <xf numFmtId="0" fontId="5" fillId="14" borderId="96" xfId="0" applyFont="1" applyFill="1" applyBorder="1" applyAlignment="1" applyProtection="1">
      <alignment horizontal="center" vertical="center" shrinkToFit="1"/>
      <protection locked="0"/>
    </xf>
    <xf numFmtId="0" fontId="5" fillId="14" borderId="122" xfId="0" applyFont="1" applyFill="1" applyBorder="1" applyAlignment="1" applyProtection="1">
      <alignment horizontal="center" vertical="center" shrinkToFit="1"/>
      <protection locked="0"/>
    </xf>
    <xf numFmtId="178" fontId="5" fillId="3" borderId="84" xfId="0" applyNumberFormat="1" applyFont="1" applyFill="1" applyBorder="1" applyAlignment="1" applyProtection="1">
      <alignment horizontal="center" vertical="center" shrinkToFit="1"/>
      <protection locked="0"/>
    </xf>
    <xf numFmtId="0" fontId="5" fillId="0" borderId="53"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8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29" xfId="0" applyFont="1" applyBorder="1" applyAlignment="1" applyProtection="1">
      <alignment horizontal="center" vertical="center" wrapText="1"/>
    </xf>
    <xf numFmtId="0" fontId="5" fillId="0" borderId="16" xfId="0" applyFont="1" applyBorder="1" applyAlignment="1" applyProtection="1">
      <alignment horizontal="center" vertical="center"/>
    </xf>
    <xf numFmtId="0" fontId="5" fillId="0" borderId="48" xfId="0" applyFont="1" applyBorder="1" applyAlignment="1" applyProtection="1">
      <alignment horizontal="center" vertical="center"/>
    </xf>
    <xf numFmtId="180" fontId="5" fillId="0" borderId="81" xfId="0" applyNumberFormat="1" applyFont="1" applyBorder="1" applyAlignment="1" applyProtection="1">
      <alignment horizontal="center" vertical="center"/>
    </xf>
    <xf numFmtId="0" fontId="5" fillId="3" borderId="55" xfId="0" applyFont="1" applyFill="1" applyBorder="1" applyAlignment="1" applyProtection="1">
      <alignment horizontal="center" vertical="center" shrinkToFit="1"/>
      <protection locked="0"/>
    </xf>
    <xf numFmtId="0" fontId="5" fillId="3" borderId="55" xfId="0" applyFont="1" applyFill="1" applyBorder="1" applyAlignment="1" applyProtection="1">
      <alignment horizontal="center" vertical="center" shrinkToFit="1"/>
    </xf>
    <xf numFmtId="0" fontId="5" fillId="3" borderId="44" xfId="0" applyFont="1" applyFill="1" applyBorder="1" applyAlignment="1" applyProtection="1">
      <alignment horizontal="center" vertical="center" shrinkToFit="1"/>
    </xf>
    <xf numFmtId="0" fontId="31" fillId="0" borderId="0" xfId="0" applyFont="1" applyFill="1" applyBorder="1" applyAlignment="1" applyProtection="1">
      <alignment horizontal="center" wrapText="1"/>
    </xf>
    <xf numFmtId="0" fontId="5" fillId="0" borderId="50" xfId="0" applyFont="1" applyBorder="1" applyAlignment="1" applyProtection="1">
      <alignment horizontal="center" vertical="center" wrapText="1"/>
    </xf>
    <xf numFmtId="0" fontId="5" fillId="0" borderId="51" xfId="0" applyFont="1" applyBorder="1" applyAlignment="1" applyProtection="1">
      <alignment horizontal="center" vertical="center" wrapText="1"/>
    </xf>
    <xf numFmtId="0" fontId="5" fillId="0" borderId="53" xfId="0" applyFont="1" applyBorder="1" applyAlignment="1" applyProtection="1">
      <alignment horizontal="center" wrapText="1"/>
    </xf>
    <xf numFmtId="0" fontId="5" fillId="0" borderId="50" xfId="0" applyFont="1" applyBorder="1" applyAlignment="1" applyProtection="1">
      <alignment horizontal="center" wrapText="1"/>
    </xf>
    <xf numFmtId="0" fontId="5" fillId="0" borderId="80" xfId="0" applyFont="1" applyBorder="1" applyAlignment="1" applyProtection="1">
      <alignment horizontal="center" wrapText="1"/>
    </xf>
    <xf numFmtId="0" fontId="5" fillId="0" borderId="51" xfId="0" applyFont="1" applyBorder="1" applyAlignment="1" applyProtection="1">
      <alignment horizontal="center" wrapText="1"/>
    </xf>
    <xf numFmtId="0" fontId="5" fillId="3" borderId="38" xfId="0" applyFont="1" applyFill="1" applyBorder="1" applyAlignment="1" applyProtection="1">
      <alignment horizontal="center" vertical="center" shrinkToFit="1"/>
    </xf>
    <xf numFmtId="0" fontId="5" fillId="3" borderId="45" xfId="0" applyFont="1" applyFill="1" applyBorder="1" applyAlignment="1" applyProtection="1">
      <alignment horizontal="center" vertical="center" shrinkToFit="1"/>
    </xf>
    <xf numFmtId="178" fontId="5" fillId="3" borderId="83" xfId="0" applyNumberFormat="1" applyFont="1" applyFill="1" applyBorder="1" applyAlignment="1" applyProtection="1">
      <alignment horizontal="center" vertical="center" shrinkToFit="1"/>
      <protection locked="0"/>
    </xf>
    <xf numFmtId="180" fontId="5" fillId="18" borderId="27" xfId="0" applyNumberFormat="1" applyFont="1" applyFill="1" applyBorder="1" applyAlignment="1" applyProtection="1">
      <alignment horizontal="center" vertical="center"/>
    </xf>
    <xf numFmtId="180" fontId="5" fillId="18" borderId="28" xfId="0" applyNumberFormat="1" applyFont="1" applyFill="1" applyBorder="1" applyAlignment="1" applyProtection="1">
      <alignment horizontal="center" vertical="center"/>
    </xf>
    <xf numFmtId="0" fontId="5" fillId="14" borderId="38" xfId="0" applyFont="1" applyFill="1" applyBorder="1" applyAlignment="1" applyProtection="1">
      <alignment horizontal="center" vertical="center" shrinkToFit="1"/>
      <protection locked="0"/>
    </xf>
    <xf numFmtId="0" fontId="5" fillId="14" borderId="45" xfId="0" applyFont="1" applyFill="1" applyBorder="1" applyAlignment="1" applyProtection="1">
      <alignment horizontal="center" vertical="center" shrinkToFit="1"/>
      <protection locked="0"/>
    </xf>
    <xf numFmtId="0" fontId="5" fillId="3" borderId="40" xfId="0" applyFont="1" applyFill="1" applyBorder="1" applyAlignment="1" applyProtection="1">
      <alignment horizontal="center" vertical="center" shrinkToFit="1"/>
    </xf>
    <xf numFmtId="0" fontId="5" fillId="3" borderId="42" xfId="0" applyFont="1" applyFill="1" applyBorder="1" applyAlignment="1" applyProtection="1">
      <alignment horizontal="center" vertical="center" shrinkToFit="1"/>
    </xf>
    <xf numFmtId="0" fontId="3" fillId="0" borderId="0" xfId="0" applyFont="1" applyAlignment="1" applyProtection="1">
      <alignment horizontal="center" vertical="center"/>
    </xf>
    <xf numFmtId="0" fontId="5" fillId="0" borderId="53" xfId="0" applyFont="1" applyBorder="1" applyAlignment="1" applyProtection="1">
      <alignment horizontal="center" vertical="center"/>
    </xf>
    <xf numFmtId="0" fontId="5" fillId="0" borderId="80" xfId="0" applyFont="1" applyBorder="1" applyAlignment="1" applyProtection="1">
      <alignment horizontal="center" vertical="center"/>
    </xf>
    <xf numFmtId="0" fontId="5" fillId="3" borderId="96" xfId="0" applyFont="1" applyFill="1" applyBorder="1" applyAlignment="1" applyProtection="1">
      <alignment horizontal="center" vertical="center" shrinkToFit="1"/>
    </xf>
    <xf numFmtId="0" fontId="5" fillId="3" borderId="122" xfId="0" applyFont="1" applyFill="1" applyBorder="1" applyAlignment="1" applyProtection="1">
      <alignment horizontal="center" vertical="center" shrinkToFit="1"/>
    </xf>
    <xf numFmtId="180" fontId="5" fillId="0" borderId="35" xfId="0" applyNumberFormat="1" applyFont="1" applyBorder="1" applyAlignment="1" applyProtection="1">
      <alignment horizontal="center" vertical="center"/>
    </xf>
    <xf numFmtId="180" fontId="5" fillId="0" borderId="54" xfId="0" applyNumberFormat="1" applyFont="1" applyBorder="1" applyAlignment="1" applyProtection="1">
      <alignment horizontal="center" vertical="center"/>
    </xf>
    <xf numFmtId="0" fontId="5" fillId="3" borderId="96" xfId="0" applyFont="1" applyFill="1" applyBorder="1" applyAlignment="1" applyProtection="1">
      <alignment horizontal="center" vertical="center" shrinkToFit="1"/>
      <protection locked="0"/>
    </xf>
    <xf numFmtId="0" fontId="5" fillId="3" borderId="121" xfId="0" applyFont="1" applyFill="1" applyBorder="1" applyAlignment="1" applyProtection="1">
      <alignment horizontal="center" vertical="center" shrinkToFit="1"/>
      <protection locked="0"/>
    </xf>
    <xf numFmtId="0" fontId="5" fillId="3" borderId="122" xfId="0" applyFont="1" applyFill="1" applyBorder="1" applyAlignment="1" applyProtection="1">
      <alignment horizontal="center" vertical="center" shrinkToFit="1"/>
      <protection locked="0"/>
    </xf>
    <xf numFmtId="0" fontId="5" fillId="14" borderId="40" xfId="0" applyFont="1" applyFill="1" applyBorder="1" applyAlignment="1" applyProtection="1">
      <alignment horizontal="center" vertical="center" shrinkToFit="1"/>
      <protection locked="0"/>
    </xf>
    <xf numFmtId="0" fontId="5" fillId="14" borderId="42" xfId="0" applyFont="1" applyFill="1" applyBorder="1" applyAlignment="1" applyProtection="1">
      <alignment horizontal="center" vertical="center" shrinkToFit="1"/>
      <protection locked="0"/>
    </xf>
    <xf numFmtId="180" fontId="5" fillId="0" borderId="28" xfId="0" applyNumberFormat="1" applyFont="1" applyBorder="1" applyAlignment="1" applyProtection="1">
      <alignment horizontal="center" vertical="center"/>
    </xf>
    <xf numFmtId="180" fontId="5" fillId="0" borderId="40" xfId="0" applyNumberFormat="1" applyFont="1" applyBorder="1" applyAlignment="1" applyProtection="1">
      <alignment horizontal="center" vertical="center"/>
    </xf>
    <xf numFmtId="0" fontId="5" fillId="0" borderId="60"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wrapText="1"/>
    </xf>
    <xf numFmtId="0" fontId="5" fillId="0" borderId="20" xfId="0" applyFont="1" applyFill="1" applyBorder="1" applyAlignment="1" applyProtection="1">
      <alignment horizontal="center" vertical="center" wrapText="1"/>
    </xf>
    <xf numFmtId="0" fontId="6" fillId="0" borderId="77" xfId="0" applyFont="1" applyFill="1" applyBorder="1" applyAlignment="1" applyProtection="1">
      <alignment horizontal="center" vertical="center"/>
    </xf>
    <xf numFmtId="0" fontId="5" fillId="0" borderId="134" xfId="0" applyFont="1" applyFill="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0" borderId="119" xfId="0" applyFont="1" applyFill="1" applyBorder="1" applyAlignment="1" applyProtection="1">
      <alignment horizontal="center" vertical="center" wrapText="1"/>
    </xf>
    <xf numFmtId="0" fontId="5" fillId="0" borderId="52" xfId="0" applyFont="1" applyFill="1" applyBorder="1" applyAlignment="1" applyProtection="1">
      <alignment horizontal="center" vertical="center" wrapText="1"/>
    </xf>
    <xf numFmtId="0" fontId="5" fillId="0" borderId="120" xfId="0" applyFont="1" applyFill="1" applyBorder="1" applyAlignment="1" applyProtection="1">
      <alignment horizontal="center" vertical="center" wrapText="1"/>
    </xf>
    <xf numFmtId="0" fontId="5" fillId="0" borderId="28" xfId="0" applyFont="1" applyFill="1" applyBorder="1" applyAlignment="1" applyProtection="1">
      <alignment horizontal="center" vertical="center" wrapText="1"/>
    </xf>
    <xf numFmtId="179" fontId="5" fillId="0" borderId="27" xfId="0" applyNumberFormat="1" applyFont="1" applyFill="1" applyBorder="1" applyAlignment="1" applyProtection="1">
      <alignment horizontal="center" vertical="center"/>
    </xf>
    <xf numFmtId="179" fontId="5" fillId="0" borderId="135" xfId="0" applyNumberFormat="1" applyFont="1" applyFill="1" applyBorder="1" applyAlignment="1" applyProtection="1">
      <alignment horizontal="center" vertical="center"/>
    </xf>
    <xf numFmtId="179" fontId="5" fillId="0" borderId="52" xfId="0" applyNumberFormat="1" applyFont="1" applyFill="1" applyBorder="1" applyAlignment="1" applyProtection="1">
      <alignment horizontal="center" vertical="center" wrapText="1"/>
    </xf>
    <xf numFmtId="179" fontId="5" fillId="0" borderId="56" xfId="0" applyNumberFormat="1" applyFont="1" applyFill="1" applyBorder="1" applyAlignment="1" applyProtection="1">
      <alignment horizontal="center" vertical="center" wrapText="1"/>
    </xf>
    <xf numFmtId="179" fontId="5" fillId="0" borderId="28" xfId="0" applyNumberFormat="1" applyFont="1" applyFill="1" applyBorder="1" applyAlignment="1" applyProtection="1">
      <alignment horizontal="center" vertical="center" wrapText="1"/>
    </xf>
    <xf numFmtId="179" fontId="5" fillId="0" borderId="41" xfId="0" applyNumberFormat="1" applyFont="1" applyFill="1" applyBorder="1" applyAlignment="1" applyProtection="1">
      <alignment horizontal="center" vertical="center" wrapText="1"/>
    </xf>
    <xf numFmtId="0" fontId="3" fillId="0" borderId="99"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95" xfId="0" applyFont="1" applyFill="1" applyBorder="1" applyAlignment="1">
      <alignment horizontal="center" vertical="center"/>
    </xf>
    <xf numFmtId="14" fontId="3" fillId="0" borderId="74" xfId="0" applyNumberFormat="1" applyFont="1" applyFill="1" applyBorder="1" applyAlignment="1">
      <alignment horizontal="center" vertical="center" wrapText="1"/>
    </xf>
    <xf numFmtId="14" fontId="3" fillId="0" borderId="35" xfId="0" applyNumberFormat="1" applyFont="1" applyFill="1" applyBorder="1" applyAlignment="1">
      <alignment horizontal="center" vertical="center" wrapText="1"/>
    </xf>
    <xf numFmtId="14" fontId="3" fillId="0" borderId="17" xfId="0" applyNumberFormat="1" applyFont="1" applyFill="1" applyBorder="1" applyAlignment="1">
      <alignment horizontal="center" vertical="center" wrapText="1"/>
    </xf>
    <xf numFmtId="0" fontId="3" fillId="0" borderId="143" xfId="0" applyFont="1" applyFill="1" applyBorder="1" applyAlignment="1">
      <alignment horizontal="left" vertical="center"/>
    </xf>
    <xf numFmtId="0" fontId="3" fillId="0" borderId="155" xfId="0" applyFont="1" applyBorder="1" applyAlignment="1">
      <alignment horizontal="center" vertical="center" wrapText="1"/>
    </xf>
    <xf numFmtId="0" fontId="3" fillId="0" borderId="156" xfId="0" applyFont="1" applyBorder="1" applyAlignment="1">
      <alignment horizontal="center" vertical="center" wrapText="1"/>
    </xf>
    <xf numFmtId="14" fontId="3" fillId="0" borderId="114" xfId="0" applyNumberFormat="1" applyFont="1" applyFill="1" applyBorder="1" applyAlignment="1">
      <alignment horizontal="center" vertical="center" wrapText="1"/>
    </xf>
    <xf numFmtId="0" fontId="3" fillId="0" borderId="149" xfId="0" applyFont="1" applyBorder="1" applyAlignment="1">
      <alignment horizontal="center" vertical="center" wrapText="1"/>
    </xf>
    <xf numFmtId="0" fontId="3" fillId="0" borderId="153" xfId="0" applyFont="1" applyBorder="1" applyAlignment="1">
      <alignment horizontal="center" vertical="center" wrapText="1"/>
    </xf>
    <xf numFmtId="0" fontId="3" fillId="0" borderId="74"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35" xfId="0" applyFont="1" applyBorder="1" applyAlignment="1">
      <alignment horizontal="center" vertical="center"/>
    </xf>
    <xf numFmtId="188" fontId="3" fillId="0" borderId="74" xfId="0" applyNumberFormat="1" applyFont="1" applyBorder="1" applyAlignment="1" applyProtection="1">
      <alignment horizontal="center" vertical="center" wrapText="1"/>
    </xf>
    <xf numFmtId="188" fontId="3" fillId="0" borderId="35" xfId="0" applyNumberFormat="1" applyFont="1" applyBorder="1" applyAlignment="1" applyProtection="1">
      <alignment horizontal="center" vertical="center" wrapText="1"/>
    </xf>
    <xf numFmtId="188" fontId="3" fillId="0" borderId="17" xfId="0" applyNumberFormat="1" applyFont="1" applyBorder="1" applyAlignment="1" applyProtection="1">
      <alignment horizontal="center" vertical="center" wrapText="1"/>
    </xf>
    <xf numFmtId="0" fontId="3" fillId="0" borderId="7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7" xfId="0" applyFont="1" applyBorder="1" applyAlignment="1">
      <alignment horizontal="center" vertical="center" wrapText="1"/>
    </xf>
    <xf numFmtId="14" fontId="3" fillId="0" borderId="74" xfId="0" applyNumberFormat="1" applyFont="1" applyBorder="1" applyAlignment="1" applyProtection="1">
      <alignment horizontal="center" vertical="center" wrapText="1"/>
    </xf>
    <xf numFmtId="14" fontId="3" fillId="0" borderId="35" xfId="0" applyNumberFormat="1" applyFont="1" applyBorder="1" applyAlignment="1" applyProtection="1">
      <alignment horizontal="center" vertical="center" wrapText="1"/>
    </xf>
    <xf numFmtId="14" fontId="3" fillId="0" borderId="17" xfId="0" applyNumberFormat="1" applyFont="1" applyBorder="1" applyAlignment="1" applyProtection="1">
      <alignment horizontal="center" vertical="center" wrapText="1"/>
    </xf>
  </cellXfs>
  <cellStyles count="5">
    <cellStyle name="パーセント" xfId="3" builtinId="5"/>
    <cellStyle name="ハイパーリンク" xfId="4" builtinId="8"/>
    <cellStyle name="桁区切り" xfId="1" builtinId="6"/>
    <cellStyle name="標準" xfId="0" builtinId="0"/>
    <cellStyle name="標準 2" xfId="2" xr:uid="{00000000-0005-0000-0000-000004000000}"/>
  </cellStyles>
  <dxfs count="240">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gray125"/>
      </fill>
    </dxf>
    <dxf>
      <fill>
        <patternFill patternType="darkGray"/>
      </fill>
    </dxf>
    <dxf>
      <fill>
        <patternFill patternType="gray125"/>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mediumGray"/>
      </fill>
    </dxf>
    <dxf>
      <fill>
        <patternFill patternType="mediumGray"/>
      </fill>
    </dxf>
    <dxf>
      <fill>
        <patternFill patternType="mediumGray"/>
      </fill>
    </dxf>
    <dxf>
      <fill>
        <patternFill patternType="mediumGray"/>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patternType="darkGray"/>
      </fill>
    </dxf>
    <dxf>
      <fill>
        <patternFill patternType="darkGray"/>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fgColor auto="1"/>
          <bgColor rgb="FFFFFF99"/>
        </patternFill>
      </fill>
    </dxf>
    <dxf>
      <fill>
        <patternFill patternType="darkGray"/>
      </fill>
    </dxf>
    <dxf>
      <fill>
        <patternFill patternType="solid">
          <fgColor auto="1"/>
          <bgColor rgb="FFFFFF99"/>
        </patternFill>
      </fill>
    </dxf>
    <dxf>
      <font>
        <color theme="0"/>
      </font>
    </dxf>
    <dxf>
      <font>
        <color theme="0"/>
      </font>
    </dxf>
    <dxf>
      <font>
        <color theme="0"/>
      </font>
    </dxf>
    <dxf>
      <font>
        <color theme="0"/>
      </font>
    </dxf>
    <dxf>
      <font>
        <color theme="0"/>
      </font>
    </dxf>
    <dxf>
      <font>
        <color theme="0"/>
      </font>
    </dxf>
    <dxf>
      <font>
        <color theme="0"/>
      </font>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CCFF"/>
      <color rgb="FF0000FF"/>
      <color rgb="FFE1FFE1"/>
      <color rgb="FFCCFFCC"/>
      <color rgb="FFFFFF99"/>
      <color rgb="FFFFFFCC"/>
      <color rgb="FFCCECFF"/>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AF$18"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CheckBox" fmlaLink="$Z$24" lockText="1" noThreeD="1"/>
</file>

<file path=xl/ctrlProps/ctrlProp101.xml><?xml version="1.0" encoding="utf-8"?>
<formControlPr xmlns="http://schemas.microsoft.com/office/spreadsheetml/2009/9/main" objectType="CheckBox" fmlaLink="$Z$25" lockText="1" noThreeD="1"/>
</file>

<file path=xl/ctrlProps/ctrlProp102.xml><?xml version="1.0" encoding="utf-8"?>
<formControlPr xmlns="http://schemas.microsoft.com/office/spreadsheetml/2009/9/main" objectType="CheckBox" fmlaLink="$Z$26" lockText="1" noThreeD="1"/>
</file>

<file path=xl/ctrlProps/ctrlProp103.xml><?xml version="1.0" encoding="utf-8"?>
<formControlPr xmlns="http://schemas.microsoft.com/office/spreadsheetml/2009/9/main" objectType="CheckBox" fmlaLink="$Z$27" lockText="1" noThreeD="1"/>
</file>

<file path=xl/ctrlProps/ctrlProp104.xml><?xml version="1.0" encoding="utf-8"?>
<formControlPr xmlns="http://schemas.microsoft.com/office/spreadsheetml/2009/9/main" objectType="CheckBox" fmlaLink="$Z$28" lockText="1" noThreeD="1"/>
</file>

<file path=xl/ctrlProps/ctrlProp105.xml><?xml version="1.0" encoding="utf-8"?>
<formControlPr xmlns="http://schemas.microsoft.com/office/spreadsheetml/2009/9/main" objectType="CheckBox" fmlaLink="$Z$29" lockText="1" noThreeD="1"/>
</file>

<file path=xl/ctrlProps/ctrlProp106.xml><?xml version="1.0" encoding="utf-8"?>
<formControlPr xmlns="http://schemas.microsoft.com/office/spreadsheetml/2009/9/main" objectType="CheckBox" fmlaLink="$Z$30" lockText="1" noThreeD="1"/>
</file>

<file path=xl/ctrlProps/ctrlProp107.xml><?xml version="1.0" encoding="utf-8"?>
<formControlPr xmlns="http://schemas.microsoft.com/office/spreadsheetml/2009/9/main" objectType="CheckBox" fmlaLink="$Z$31" lockText="1" noThreeD="1"/>
</file>

<file path=xl/ctrlProps/ctrlProp108.xml><?xml version="1.0" encoding="utf-8"?>
<formControlPr xmlns="http://schemas.microsoft.com/office/spreadsheetml/2009/9/main" objectType="CheckBox" fmlaLink="$Z$32" lockText="1" noThreeD="1"/>
</file>

<file path=xl/ctrlProps/ctrlProp109.xml><?xml version="1.0" encoding="utf-8"?>
<formControlPr xmlns="http://schemas.microsoft.com/office/spreadsheetml/2009/9/main" objectType="CheckBox" fmlaLink="$Z$33"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CheckBox" fmlaLink="$Z$34" lockText="1" noThreeD="1"/>
</file>

<file path=xl/ctrlProps/ctrlProp111.xml><?xml version="1.0" encoding="utf-8"?>
<formControlPr xmlns="http://schemas.microsoft.com/office/spreadsheetml/2009/9/main" objectType="CheckBox" fmlaLink="$Z$35" lockText="1" noThreeD="1"/>
</file>

<file path=xl/ctrlProps/ctrlProp112.xml><?xml version="1.0" encoding="utf-8"?>
<formControlPr xmlns="http://schemas.microsoft.com/office/spreadsheetml/2009/9/main" objectType="CheckBox" fmlaLink="$Z$36" lockText="1" noThreeD="1"/>
</file>

<file path=xl/ctrlProps/ctrlProp113.xml><?xml version="1.0" encoding="utf-8"?>
<formControlPr xmlns="http://schemas.microsoft.com/office/spreadsheetml/2009/9/main" objectType="CheckBox" fmlaLink="$Z$37" lockText="1" noThreeD="1"/>
</file>

<file path=xl/ctrlProps/ctrlProp114.xml><?xml version="1.0" encoding="utf-8"?>
<formControlPr xmlns="http://schemas.microsoft.com/office/spreadsheetml/2009/9/main" objectType="CheckBox" fmlaLink="$Z$38" lockText="1" noThreeD="1"/>
</file>

<file path=xl/ctrlProps/ctrlProp115.xml><?xml version="1.0" encoding="utf-8"?>
<formControlPr xmlns="http://schemas.microsoft.com/office/spreadsheetml/2009/9/main" objectType="CheckBox" fmlaLink="$Z$39" lockText="1" noThreeD="1"/>
</file>

<file path=xl/ctrlProps/ctrlProp116.xml><?xml version="1.0" encoding="utf-8"?>
<formControlPr xmlns="http://schemas.microsoft.com/office/spreadsheetml/2009/9/main" objectType="CheckBox" fmlaLink="$Z$40" lockText="1" noThreeD="1"/>
</file>

<file path=xl/ctrlProps/ctrlProp117.xml><?xml version="1.0" encoding="utf-8"?>
<formControlPr xmlns="http://schemas.microsoft.com/office/spreadsheetml/2009/9/main" objectType="CheckBox" fmlaLink="$Z$41" lockText="1" noThreeD="1"/>
</file>

<file path=xl/ctrlProps/ctrlProp118.xml><?xml version="1.0" encoding="utf-8"?>
<formControlPr xmlns="http://schemas.microsoft.com/office/spreadsheetml/2009/9/main" objectType="CheckBox" fmlaLink="$Z$42" lockText="1" noThreeD="1"/>
</file>

<file path=xl/ctrlProps/ctrlProp119.xml><?xml version="1.0" encoding="utf-8"?>
<formControlPr xmlns="http://schemas.microsoft.com/office/spreadsheetml/2009/9/main" objectType="CheckBox" fmlaLink="$Y$15"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fmlaLink="$Y$16" lockText="1" noThreeD="1"/>
</file>

<file path=xl/ctrlProps/ctrlProp121.xml><?xml version="1.0" encoding="utf-8"?>
<formControlPr xmlns="http://schemas.microsoft.com/office/spreadsheetml/2009/9/main" objectType="CheckBox" fmlaLink="$Y$17" lockText="1" noThreeD="1"/>
</file>

<file path=xl/ctrlProps/ctrlProp122.xml><?xml version="1.0" encoding="utf-8"?>
<formControlPr xmlns="http://schemas.microsoft.com/office/spreadsheetml/2009/9/main" objectType="CheckBox" fmlaLink="$Z$21" lockText="1" noThreeD="1"/>
</file>

<file path=xl/ctrlProps/ctrlProp123.xml><?xml version="1.0" encoding="utf-8"?>
<formControlPr xmlns="http://schemas.microsoft.com/office/spreadsheetml/2009/9/main" objectType="CheckBox" fmlaLink="$Q$30" lockText="1" noThreeD="1"/>
</file>

<file path=xl/ctrlProps/ctrlProp124.xml><?xml version="1.0" encoding="utf-8"?>
<formControlPr xmlns="http://schemas.microsoft.com/office/spreadsheetml/2009/9/main" objectType="CheckBox" fmlaLink="$AF$7" lockText="1" noThreeD="1"/>
</file>

<file path=xl/ctrlProps/ctrlProp125.xml><?xml version="1.0" encoding="utf-8"?>
<formControlPr xmlns="http://schemas.microsoft.com/office/spreadsheetml/2009/9/main" objectType="CheckBox" fmlaLink="$AF$8" lockText="1" noThreeD="1"/>
</file>

<file path=xl/ctrlProps/ctrlProp126.xml><?xml version="1.0" encoding="utf-8"?>
<formControlPr xmlns="http://schemas.microsoft.com/office/spreadsheetml/2009/9/main" objectType="CheckBox" fmlaLink="$AF$9" lockText="1" noThreeD="1"/>
</file>

<file path=xl/ctrlProps/ctrlProp127.xml><?xml version="1.0" encoding="utf-8"?>
<formControlPr xmlns="http://schemas.microsoft.com/office/spreadsheetml/2009/9/main" objectType="CheckBox" fmlaLink="$AF$10" lockText="1" noThreeD="1"/>
</file>

<file path=xl/ctrlProps/ctrlProp128.xml><?xml version="1.0" encoding="utf-8"?>
<formControlPr xmlns="http://schemas.microsoft.com/office/spreadsheetml/2009/9/main" objectType="CheckBox" fmlaLink="$AF$11" lockText="1" noThreeD="1"/>
</file>

<file path=xl/ctrlProps/ctrlProp129.xml><?xml version="1.0" encoding="utf-8"?>
<formControlPr xmlns="http://schemas.microsoft.com/office/spreadsheetml/2009/9/main" objectType="CheckBox" fmlaLink="$AF$19"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AF$20" lockText="1" noThreeD="1"/>
</file>

<file path=xl/ctrlProps/ctrlProp131.xml><?xml version="1.0" encoding="utf-8"?>
<formControlPr xmlns="http://schemas.microsoft.com/office/spreadsheetml/2009/9/main" objectType="CheckBox" checked="Checked" fmlaLink="$AF$27" lockText="1" noThreeD="1"/>
</file>

<file path=xl/ctrlProps/ctrlProp132.xml><?xml version="1.0" encoding="utf-8"?>
<formControlPr xmlns="http://schemas.microsoft.com/office/spreadsheetml/2009/9/main" objectType="CheckBox" fmlaLink="$AF$28"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S$8" lockText="1" noThreeD="1"/>
</file>

<file path=xl/ctrlProps/ctrlProp18.xml><?xml version="1.0" encoding="utf-8"?>
<formControlPr xmlns="http://schemas.microsoft.com/office/spreadsheetml/2009/9/main" objectType="CheckBox" fmlaLink="$Y$9" lockText="1" noThreeD="1"/>
</file>

<file path=xl/ctrlProps/ctrlProp19.xml><?xml version="1.0" encoding="utf-8"?>
<formControlPr xmlns="http://schemas.microsoft.com/office/spreadsheetml/2009/9/main" objectType="CheckBox" fmlaLink="$Y$14"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Y$18" lockText="1" noThreeD="1"/>
</file>

<file path=xl/ctrlProps/ctrlProp21.xml><?xml version="1.0" encoding="utf-8"?>
<formControlPr xmlns="http://schemas.microsoft.com/office/spreadsheetml/2009/9/main" objectType="CheckBox" fmlaLink="$Y$19" lockText="1" noThreeD="1"/>
</file>

<file path=xl/ctrlProps/ctrlProp22.xml><?xml version="1.0" encoding="utf-8"?>
<formControlPr xmlns="http://schemas.microsoft.com/office/spreadsheetml/2009/9/main" objectType="CheckBox" fmlaLink="$Y$25" lockText="1" noThreeD="1"/>
</file>

<file path=xl/ctrlProps/ctrlProp23.xml><?xml version="1.0" encoding="utf-8"?>
<formControlPr xmlns="http://schemas.microsoft.com/office/spreadsheetml/2009/9/main" objectType="CheckBox" fmlaLink="$Y$26" lockText="1" noThreeD="1"/>
</file>

<file path=xl/ctrlProps/ctrlProp24.xml><?xml version="1.0" encoding="utf-8"?>
<formControlPr xmlns="http://schemas.microsoft.com/office/spreadsheetml/2009/9/main" objectType="CheckBox" fmlaLink="$Y$10" lockText="1" noThreeD="1"/>
</file>

<file path=xl/ctrlProps/ctrlProp25.xml><?xml version="1.0" encoding="utf-8"?>
<formControlPr xmlns="http://schemas.microsoft.com/office/spreadsheetml/2009/9/main" objectType="CheckBox" fmlaLink="$Y$12" lockText="1" noThreeD="1"/>
</file>

<file path=xl/ctrlProps/ctrlProp26.xml><?xml version="1.0" encoding="utf-8"?>
<formControlPr xmlns="http://schemas.microsoft.com/office/spreadsheetml/2009/9/main" objectType="CheckBox" fmlaLink="$Y$13" lockText="1" noThreeD="1"/>
</file>

<file path=xl/ctrlProps/ctrlProp27.xml><?xml version="1.0" encoding="utf-8"?>
<formControlPr xmlns="http://schemas.microsoft.com/office/spreadsheetml/2009/9/main" objectType="CheckBox" fmlaLink="$Z$8" lockText="1" noThreeD="1"/>
</file>

<file path=xl/ctrlProps/ctrlProp28.xml><?xml version="1.0" encoding="utf-8"?>
<formControlPr xmlns="http://schemas.microsoft.com/office/spreadsheetml/2009/9/main" objectType="CheckBox" fmlaLink="$Z$9" lockText="1" noThreeD="1"/>
</file>

<file path=xl/ctrlProps/ctrlProp29.xml><?xml version="1.0" encoding="utf-8"?>
<formControlPr xmlns="http://schemas.microsoft.com/office/spreadsheetml/2009/9/main" objectType="CheckBox" fmlaLink="$Z$1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Z$14" lockText="1" noThreeD="1"/>
</file>

<file path=xl/ctrlProps/ctrlProp31.xml><?xml version="1.0" encoding="utf-8"?>
<formControlPr xmlns="http://schemas.microsoft.com/office/spreadsheetml/2009/9/main" objectType="CheckBox" fmlaLink="$Z$15" lockText="1" noThreeD="1"/>
</file>

<file path=xl/ctrlProps/ctrlProp32.xml><?xml version="1.0" encoding="utf-8"?>
<formControlPr xmlns="http://schemas.microsoft.com/office/spreadsheetml/2009/9/main" objectType="CheckBox" fmlaLink="$Z$22" lockText="1" noThreeD="1"/>
</file>

<file path=xl/ctrlProps/ctrlProp33.xml><?xml version="1.0" encoding="utf-8"?>
<formControlPr xmlns="http://schemas.microsoft.com/office/spreadsheetml/2009/9/main" objectType="CheckBox" fmlaLink="$Z$23" lockText="1" noThreeD="1"/>
</file>

<file path=xl/ctrlProps/ctrlProp34.xml><?xml version="1.0" encoding="utf-8"?>
<formControlPr xmlns="http://schemas.microsoft.com/office/spreadsheetml/2009/9/main" objectType="CheckBox" fmlaLink="$Z$10" lockText="1" noThreeD="1"/>
</file>

<file path=xl/ctrlProps/ctrlProp35.xml><?xml version="1.0" encoding="utf-8"?>
<formControlPr xmlns="http://schemas.microsoft.com/office/spreadsheetml/2009/9/main" objectType="CheckBox" fmlaLink="$Z$11" lockText="1" noThreeD="1"/>
</file>

<file path=xl/ctrlProps/ctrlProp36.xml><?xml version="1.0" encoding="utf-8"?>
<formControlPr xmlns="http://schemas.microsoft.com/office/spreadsheetml/2009/9/main" objectType="CheckBox" fmlaLink="$Z$12" lockText="1" noThreeD="1"/>
</file>

<file path=xl/ctrlProps/ctrlProp37.xml><?xml version="1.0" encoding="utf-8"?>
<formControlPr xmlns="http://schemas.microsoft.com/office/spreadsheetml/2009/9/main" objectType="CheckBox" fmlaLink="$Y$20" lockText="1" noThreeD="1"/>
</file>

<file path=xl/ctrlProps/ctrlProp38.xml><?xml version="1.0" encoding="utf-8"?>
<formControlPr xmlns="http://schemas.microsoft.com/office/spreadsheetml/2009/9/main" objectType="CheckBox" fmlaLink="$Y$21" lockText="1" noThreeD="1"/>
</file>

<file path=xl/ctrlProps/ctrlProp39.xml><?xml version="1.0" encoding="utf-8"?>
<formControlPr xmlns="http://schemas.microsoft.com/office/spreadsheetml/2009/9/main" objectType="CheckBox" fmlaLink="$Y$22" lockText="1" noThreeD="1"/>
</file>

<file path=xl/ctrlProps/ctrlProp4.xml><?xml version="1.0" encoding="utf-8"?>
<formControlPr xmlns="http://schemas.microsoft.com/office/spreadsheetml/2009/9/main" objectType="Radio" checked="Checked" firstButton="1" fmlaLink="$AF$4" lockText="1" noThreeD="1"/>
</file>

<file path=xl/ctrlProps/ctrlProp40.xml><?xml version="1.0" encoding="utf-8"?>
<formControlPr xmlns="http://schemas.microsoft.com/office/spreadsheetml/2009/9/main" objectType="CheckBox" fmlaLink="$Y$23" lockText="1" noThreeD="1"/>
</file>

<file path=xl/ctrlProps/ctrlProp41.xml><?xml version="1.0" encoding="utf-8"?>
<formControlPr xmlns="http://schemas.microsoft.com/office/spreadsheetml/2009/9/main" objectType="CheckBox" fmlaLink="$Y$24" lockText="1" noThreeD="1"/>
</file>

<file path=xl/ctrlProps/ctrlProp42.xml><?xml version="1.0" encoding="utf-8"?>
<formControlPr xmlns="http://schemas.microsoft.com/office/spreadsheetml/2009/9/main" objectType="CheckBox" fmlaLink="$Z$16" lockText="1" noThreeD="1"/>
</file>

<file path=xl/ctrlProps/ctrlProp43.xml><?xml version="1.0" encoding="utf-8"?>
<formControlPr xmlns="http://schemas.microsoft.com/office/spreadsheetml/2009/9/main" objectType="CheckBox" fmlaLink="$Z$17" lockText="1" noThreeD="1"/>
</file>

<file path=xl/ctrlProps/ctrlProp44.xml><?xml version="1.0" encoding="utf-8"?>
<formControlPr xmlns="http://schemas.microsoft.com/office/spreadsheetml/2009/9/main" objectType="CheckBox" fmlaLink="$Z$18" lockText="1" noThreeD="1"/>
</file>

<file path=xl/ctrlProps/ctrlProp45.xml><?xml version="1.0" encoding="utf-8"?>
<formControlPr xmlns="http://schemas.microsoft.com/office/spreadsheetml/2009/9/main" objectType="CheckBox" fmlaLink="$Z$19" lockText="1" noThreeD="1"/>
</file>

<file path=xl/ctrlProps/ctrlProp46.xml><?xml version="1.0" encoding="utf-8"?>
<formControlPr xmlns="http://schemas.microsoft.com/office/spreadsheetml/2009/9/main" objectType="CheckBox" fmlaLink="$Z$20" lockText="1" noThreeD="1"/>
</file>

<file path=xl/ctrlProps/ctrlProp47.xml><?xml version="1.0" encoding="utf-8"?>
<formControlPr xmlns="http://schemas.microsoft.com/office/spreadsheetml/2009/9/main" objectType="CheckBox" checked="Checked" fmlaLink="$R$8" lockText="1" noThreeD="1"/>
</file>

<file path=xl/ctrlProps/ctrlProp48.xml><?xml version="1.0" encoding="utf-8"?>
<formControlPr xmlns="http://schemas.microsoft.com/office/spreadsheetml/2009/9/main" objectType="CheckBox" fmlaLink="$S$9" lockText="1" noThreeD="1"/>
</file>

<file path=xl/ctrlProps/ctrlProp49.xml><?xml version="1.0" encoding="utf-8"?>
<formControlPr xmlns="http://schemas.microsoft.com/office/spreadsheetml/2009/9/main" objectType="CheckBox" fmlaLink="$S$10"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S$11" lockText="1" noThreeD="1"/>
</file>

<file path=xl/ctrlProps/ctrlProp51.xml><?xml version="1.0" encoding="utf-8"?>
<formControlPr xmlns="http://schemas.microsoft.com/office/spreadsheetml/2009/9/main" objectType="CheckBox" fmlaLink="$S$12" lockText="1" noThreeD="1"/>
</file>

<file path=xl/ctrlProps/ctrlProp52.xml><?xml version="1.0" encoding="utf-8"?>
<formControlPr xmlns="http://schemas.microsoft.com/office/spreadsheetml/2009/9/main" objectType="CheckBox" fmlaLink="$S$13" lockText="1" noThreeD="1"/>
</file>

<file path=xl/ctrlProps/ctrlProp53.xml><?xml version="1.0" encoding="utf-8"?>
<formControlPr xmlns="http://schemas.microsoft.com/office/spreadsheetml/2009/9/main" objectType="CheckBox" fmlaLink="$S$14" lockText="1" noThreeD="1"/>
</file>

<file path=xl/ctrlProps/ctrlProp54.xml><?xml version="1.0" encoding="utf-8"?>
<formControlPr xmlns="http://schemas.microsoft.com/office/spreadsheetml/2009/9/main" objectType="CheckBox" fmlaLink="$S$15" lockText="1" noThreeD="1"/>
</file>

<file path=xl/ctrlProps/ctrlProp55.xml><?xml version="1.0" encoding="utf-8"?>
<formControlPr xmlns="http://schemas.microsoft.com/office/spreadsheetml/2009/9/main" objectType="CheckBox" fmlaLink="$S$16" lockText="1" noThreeD="1"/>
</file>

<file path=xl/ctrlProps/ctrlProp56.xml><?xml version="1.0" encoding="utf-8"?>
<formControlPr xmlns="http://schemas.microsoft.com/office/spreadsheetml/2009/9/main" objectType="CheckBox" fmlaLink="$S$17" lockText="1" noThreeD="1"/>
</file>

<file path=xl/ctrlProps/ctrlProp57.xml><?xml version="1.0" encoding="utf-8"?>
<formControlPr xmlns="http://schemas.microsoft.com/office/spreadsheetml/2009/9/main" objectType="CheckBox" fmlaLink="$S$18" lockText="1" noThreeD="1"/>
</file>

<file path=xl/ctrlProps/ctrlProp58.xml><?xml version="1.0" encoding="utf-8"?>
<formControlPr xmlns="http://schemas.microsoft.com/office/spreadsheetml/2009/9/main" objectType="CheckBox" fmlaLink="$S$19" lockText="1" noThreeD="1"/>
</file>

<file path=xl/ctrlProps/ctrlProp59.xml><?xml version="1.0" encoding="utf-8"?>
<formControlPr xmlns="http://schemas.microsoft.com/office/spreadsheetml/2009/9/main" objectType="CheckBox" fmlaLink="$S$20"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fmlaLink="$S$22" lockText="1" noThreeD="1"/>
</file>

<file path=xl/ctrlProps/ctrlProp61.xml><?xml version="1.0" encoding="utf-8"?>
<formControlPr xmlns="http://schemas.microsoft.com/office/spreadsheetml/2009/9/main" objectType="CheckBox" fmlaLink="$Y$8" noThreeD="1"/>
</file>

<file path=xl/ctrlProps/ctrlProp62.xml><?xml version="1.0" encoding="utf-8"?>
<formControlPr xmlns="http://schemas.microsoft.com/office/spreadsheetml/2009/9/main" objectType="CheckBox" fmlaLink="$S$21" lockText="1" noThreeD="1"/>
</file>

<file path=xl/ctrlProps/ctrlProp63.xml><?xml version="1.0" encoding="utf-8"?>
<formControlPr xmlns="http://schemas.microsoft.com/office/spreadsheetml/2009/9/main" objectType="CheckBox" fmlaLink="$S$23" lockText="1" noThreeD="1"/>
</file>

<file path=xl/ctrlProps/ctrlProp64.xml><?xml version="1.0" encoding="utf-8"?>
<formControlPr xmlns="http://schemas.microsoft.com/office/spreadsheetml/2009/9/main" objectType="CheckBox" fmlaLink="$S$24" lockText="1" noThreeD="1"/>
</file>

<file path=xl/ctrlProps/ctrlProp65.xml><?xml version="1.0" encoding="utf-8"?>
<formControlPr xmlns="http://schemas.microsoft.com/office/spreadsheetml/2009/9/main" objectType="CheckBox" fmlaLink="$S$25" lockText="1" noThreeD="1"/>
</file>

<file path=xl/ctrlProps/ctrlProp66.xml><?xml version="1.0" encoding="utf-8"?>
<formControlPr xmlns="http://schemas.microsoft.com/office/spreadsheetml/2009/9/main" objectType="CheckBox" fmlaLink="$S$27" lockText="1" noThreeD="1"/>
</file>

<file path=xl/ctrlProps/ctrlProp67.xml><?xml version="1.0" encoding="utf-8"?>
<formControlPr xmlns="http://schemas.microsoft.com/office/spreadsheetml/2009/9/main" objectType="CheckBox" fmlaLink="$S$26" lockText="1" noThreeD="1"/>
</file>

<file path=xl/ctrlProps/ctrlProp68.xml><?xml version="1.0" encoding="utf-8"?>
<formControlPr xmlns="http://schemas.microsoft.com/office/spreadsheetml/2009/9/main" objectType="CheckBox" fmlaLink="$S$28" lockText="1" noThreeD="1"/>
</file>

<file path=xl/ctrlProps/ctrlProp69.xml><?xml version="1.0" encoding="utf-8"?>
<formControlPr xmlns="http://schemas.microsoft.com/office/spreadsheetml/2009/9/main" objectType="CheckBox" fmlaLink="$S$29"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fmlaLink="$S$42" lockText="1" noThreeD="1"/>
</file>

<file path=xl/ctrlProps/ctrlProp71.xml><?xml version="1.0" encoding="utf-8"?>
<formControlPr xmlns="http://schemas.microsoft.com/office/spreadsheetml/2009/9/main" objectType="CheckBox" fmlaLink="$S$30" lockText="1" noThreeD="1"/>
</file>

<file path=xl/ctrlProps/ctrlProp72.xml><?xml version="1.0" encoding="utf-8"?>
<formControlPr xmlns="http://schemas.microsoft.com/office/spreadsheetml/2009/9/main" objectType="CheckBox" fmlaLink="$S$31" lockText="1" noThreeD="1"/>
</file>

<file path=xl/ctrlProps/ctrlProp73.xml><?xml version="1.0" encoding="utf-8"?>
<formControlPr xmlns="http://schemas.microsoft.com/office/spreadsheetml/2009/9/main" objectType="CheckBox" fmlaLink="$S$32" lockText="1" noThreeD="1"/>
</file>

<file path=xl/ctrlProps/ctrlProp74.xml><?xml version="1.0" encoding="utf-8"?>
<formControlPr xmlns="http://schemas.microsoft.com/office/spreadsheetml/2009/9/main" objectType="CheckBox" fmlaLink="$S$33" lockText="1" noThreeD="1"/>
</file>

<file path=xl/ctrlProps/ctrlProp75.xml><?xml version="1.0" encoding="utf-8"?>
<formControlPr xmlns="http://schemas.microsoft.com/office/spreadsheetml/2009/9/main" objectType="CheckBox" fmlaLink="$S$35" lockText="1" noThreeD="1"/>
</file>

<file path=xl/ctrlProps/ctrlProp76.xml><?xml version="1.0" encoding="utf-8"?>
<formControlPr xmlns="http://schemas.microsoft.com/office/spreadsheetml/2009/9/main" objectType="CheckBox" fmlaLink="$S$34" lockText="1" noThreeD="1"/>
</file>

<file path=xl/ctrlProps/ctrlProp77.xml><?xml version="1.0" encoding="utf-8"?>
<formControlPr xmlns="http://schemas.microsoft.com/office/spreadsheetml/2009/9/main" objectType="CheckBox" fmlaLink="$S$36" lockText="1" noThreeD="1"/>
</file>

<file path=xl/ctrlProps/ctrlProp78.xml><?xml version="1.0" encoding="utf-8"?>
<formControlPr xmlns="http://schemas.microsoft.com/office/spreadsheetml/2009/9/main" objectType="CheckBox" fmlaLink="$S$37" lockText="1" noThreeD="1"/>
</file>

<file path=xl/ctrlProps/ctrlProp79.xml><?xml version="1.0" encoding="utf-8"?>
<formControlPr xmlns="http://schemas.microsoft.com/office/spreadsheetml/2009/9/main" objectType="CheckBox" fmlaLink="$S$38"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S$40" lockText="1" noThreeD="1"/>
</file>

<file path=xl/ctrlProps/ctrlProp81.xml><?xml version="1.0" encoding="utf-8"?>
<formControlPr xmlns="http://schemas.microsoft.com/office/spreadsheetml/2009/9/main" objectType="CheckBox" fmlaLink="$S$41" lockText="1" noThreeD="1"/>
</file>

<file path=xl/ctrlProps/ctrlProp82.xml><?xml version="1.0" encoding="utf-8"?>
<formControlPr xmlns="http://schemas.microsoft.com/office/spreadsheetml/2009/9/main" objectType="CheckBox" fmlaLink="$S$39" lockText="1" noThreeD="1"/>
</file>

<file path=xl/ctrlProps/ctrlProp83.xml><?xml version="1.0" encoding="utf-8"?>
<formControlPr xmlns="http://schemas.microsoft.com/office/spreadsheetml/2009/9/main" objectType="CheckBox" fmlaLink="$Y$11" lockText="1" noThreeD="1"/>
</file>

<file path=xl/ctrlProps/ctrlProp84.xml><?xml version="1.0" encoding="utf-8"?>
<formControlPr xmlns="http://schemas.microsoft.com/office/spreadsheetml/2009/9/main" objectType="CheckBox" fmlaLink="$Y$28" lockText="1" noThreeD="1"/>
</file>

<file path=xl/ctrlProps/ctrlProp85.xml><?xml version="1.0" encoding="utf-8"?>
<formControlPr xmlns="http://schemas.microsoft.com/office/spreadsheetml/2009/9/main" objectType="CheckBox" fmlaLink="$Y$29" lockText="1" noThreeD="1"/>
</file>

<file path=xl/ctrlProps/ctrlProp86.xml><?xml version="1.0" encoding="utf-8"?>
<formControlPr xmlns="http://schemas.microsoft.com/office/spreadsheetml/2009/9/main" objectType="CheckBox" fmlaLink="$Y$30" lockText="1" noThreeD="1"/>
</file>

<file path=xl/ctrlProps/ctrlProp87.xml><?xml version="1.0" encoding="utf-8"?>
<formControlPr xmlns="http://schemas.microsoft.com/office/spreadsheetml/2009/9/main" objectType="CheckBox" fmlaLink="$Y$31" lockText="1" noThreeD="1"/>
</file>

<file path=xl/ctrlProps/ctrlProp88.xml><?xml version="1.0" encoding="utf-8"?>
<formControlPr xmlns="http://schemas.microsoft.com/office/spreadsheetml/2009/9/main" objectType="CheckBox" fmlaLink="$Y$27" lockText="1" noThreeD="1"/>
</file>

<file path=xl/ctrlProps/ctrlProp89.xml><?xml version="1.0" encoding="utf-8"?>
<formControlPr xmlns="http://schemas.microsoft.com/office/spreadsheetml/2009/9/main" objectType="CheckBox" fmlaLink="$Y$32" lockText="1" noThreeD="1"/>
</file>

<file path=xl/ctrlProps/ctrlProp9.xml><?xml version="1.0" encoding="utf-8"?>
<formControlPr xmlns="http://schemas.microsoft.com/office/spreadsheetml/2009/9/main" objectType="Radio" checked="Checked" firstButton="1" fmlaLink="$AF$5" lockText="1" noThreeD="1"/>
</file>

<file path=xl/ctrlProps/ctrlProp90.xml><?xml version="1.0" encoding="utf-8"?>
<formControlPr xmlns="http://schemas.microsoft.com/office/spreadsheetml/2009/9/main" objectType="CheckBox" fmlaLink="$Y$33" lockText="1" noThreeD="1"/>
</file>

<file path=xl/ctrlProps/ctrlProp91.xml><?xml version="1.0" encoding="utf-8"?>
<formControlPr xmlns="http://schemas.microsoft.com/office/spreadsheetml/2009/9/main" objectType="CheckBox" fmlaLink="$Y$34" lockText="1" noThreeD="1"/>
</file>

<file path=xl/ctrlProps/ctrlProp92.xml><?xml version="1.0" encoding="utf-8"?>
<formControlPr xmlns="http://schemas.microsoft.com/office/spreadsheetml/2009/9/main" objectType="CheckBox" fmlaLink="$Y$35" lockText="1" noThreeD="1"/>
</file>

<file path=xl/ctrlProps/ctrlProp93.xml><?xml version="1.0" encoding="utf-8"?>
<formControlPr xmlns="http://schemas.microsoft.com/office/spreadsheetml/2009/9/main" objectType="CheckBox" fmlaLink="$Y$36" lockText="1" noThreeD="1"/>
</file>

<file path=xl/ctrlProps/ctrlProp94.xml><?xml version="1.0" encoding="utf-8"?>
<formControlPr xmlns="http://schemas.microsoft.com/office/spreadsheetml/2009/9/main" objectType="CheckBox" fmlaLink="$Y$37" lockText="1" noThreeD="1"/>
</file>

<file path=xl/ctrlProps/ctrlProp95.xml><?xml version="1.0" encoding="utf-8"?>
<formControlPr xmlns="http://schemas.microsoft.com/office/spreadsheetml/2009/9/main" objectType="CheckBox" fmlaLink="$Y$38" lockText="1" noThreeD="1"/>
</file>

<file path=xl/ctrlProps/ctrlProp96.xml><?xml version="1.0" encoding="utf-8"?>
<formControlPr xmlns="http://schemas.microsoft.com/office/spreadsheetml/2009/9/main" objectType="CheckBox" fmlaLink="$Y$39" lockText="1" noThreeD="1"/>
</file>

<file path=xl/ctrlProps/ctrlProp97.xml><?xml version="1.0" encoding="utf-8"?>
<formControlPr xmlns="http://schemas.microsoft.com/office/spreadsheetml/2009/9/main" objectType="CheckBox" fmlaLink="$Y$40" lockText="1" noThreeD="1"/>
</file>

<file path=xl/ctrlProps/ctrlProp98.xml><?xml version="1.0" encoding="utf-8"?>
<formControlPr xmlns="http://schemas.microsoft.com/office/spreadsheetml/2009/9/main" objectType="CheckBox" fmlaLink="$Y$41" lockText="1" noThreeD="1"/>
</file>

<file path=xl/ctrlProps/ctrlProp99.xml><?xml version="1.0" encoding="utf-8"?>
<formControlPr xmlns="http://schemas.microsoft.com/office/spreadsheetml/2009/9/main" objectType="CheckBox" fmlaLink="$Y$42"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16</xdr:row>
          <xdr:rowOff>85725</xdr:rowOff>
        </xdr:from>
        <xdr:to>
          <xdr:col>26</xdr:col>
          <xdr:colOff>57150</xdr:colOff>
          <xdr:row>16</xdr:row>
          <xdr:rowOff>295275</xdr:rowOff>
        </xdr:to>
        <xdr:sp macro="" textlink="">
          <xdr:nvSpPr>
            <xdr:cNvPr id="100353" name="Option Button 1" hidden="1">
              <a:extLst>
                <a:ext uri="{63B3BB69-23CF-44E3-9099-C40C66FF867C}">
                  <a14:compatExt spid="_x0000_s100353"/>
                </a:ext>
                <a:ext uri="{FF2B5EF4-FFF2-40B4-BE49-F238E27FC236}">
                  <a16:creationId xmlns:a16="http://schemas.microsoft.com/office/drawing/2014/main" id="{00000000-0008-0000-01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85725</xdr:rowOff>
        </xdr:from>
        <xdr:to>
          <xdr:col>26</xdr:col>
          <xdr:colOff>57150</xdr:colOff>
          <xdr:row>17</xdr:row>
          <xdr:rowOff>295275</xdr:rowOff>
        </xdr:to>
        <xdr:sp macro="" textlink="">
          <xdr:nvSpPr>
            <xdr:cNvPr id="100354" name="Option Button 2" hidden="1">
              <a:extLst>
                <a:ext uri="{63B3BB69-23CF-44E3-9099-C40C66FF867C}">
                  <a14:compatExt spid="_x0000_s100354"/>
                </a:ext>
                <a:ext uri="{FF2B5EF4-FFF2-40B4-BE49-F238E27FC236}">
                  <a16:creationId xmlns:a16="http://schemas.microsoft.com/office/drawing/2014/main" id="{00000000-0008-0000-01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85725</xdr:rowOff>
        </xdr:from>
        <xdr:to>
          <xdr:col>26</xdr:col>
          <xdr:colOff>57150</xdr:colOff>
          <xdr:row>18</xdr:row>
          <xdr:rowOff>295275</xdr:rowOff>
        </xdr:to>
        <xdr:sp macro="" textlink="">
          <xdr:nvSpPr>
            <xdr:cNvPr id="100355" name="Option Button 3" hidden="1">
              <a:extLst>
                <a:ext uri="{63B3BB69-23CF-44E3-9099-C40C66FF867C}">
                  <a14:compatExt spid="_x0000_s100355"/>
                </a:ext>
                <a:ext uri="{FF2B5EF4-FFF2-40B4-BE49-F238E27FC236}">
                  <a16:creationId xmlns:a16="http://schemas.microsoft.com/office/drawing/2014/main" id="{00000000-0008-0000-01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xdr:row>
          <xdr:rowOff>57150</xdr:rowOff>
        </xdr:from>
        <xdr:to>
          <xdr:col>11</xdr:col>
          <xdr:colOff>200025</xdr:colOff>
          <xdr:row>10</xdr:row>
          <xdr:rowOff>295275</xdr:rowOff>
        </xdr:to>
        <xdr:sp macro="" textlink="">
          <xdr:nvSpPr>
            <xdr:cNvPr id="100356" name="Option Button 4" hidden="1">
              <a:extLst>
                <a:ext uri="{63B3BB69-23CF-44E3-9099-C40C66FF867C}">
                  <a14:compatExt spid="_x0000_s100356"/>
                </a:ext>
                <a:ext uri="{FF2B5EF4-FFF2-40B4-BE49-F238E27FC236}">
                  <a16:creationId xmlns:a16="http://schemas.microsoft.com/office/drawing/2014/main" id="{00000000-0008-0000-01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10</xdr:row>
          <xdr:rowOff>57150</xdr:rowOff>
        </xdr:from>
        <xdr:to>
          <xdr:col>16</xdr:col>
          <xdr:colOff>200025</xdr:colOff>
          <xdr:row>10</xdr:row>
          <xdr:rowOff>295275</xdr:rowOff>
        </xdr:to>
        <xdr:sp macro="" textlink="">
          <xdr:nvSpPr>
            <xdr:cNvPr id="100357" name="Option Button 5" hidden="1">
              <a:extLst>
                <a:ext uri="{63B3BB69-23CF-44E3-9099-C40C66FF867C}">
                  <a14:compatExt spid="_x0000_s100357"/>
                </a:ext>
                <a:ext uri="{FF2B5EF4-FFF2-40B4-BE49-F238E27FC236}">
                  <a16:creationId xmlns:a16="http://schemas.microsoft.com/office/drawing/2014/main" id="{00000000-0008-0000-0100-00000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10</xdr:row>
          <xdr:rowOff>76200</xdr:rowOff>
        </xdr:from>
        <xdr:to>
          <xdr:col>21</xdr:col>
          <xdr:colOff>190500</xdr:colOff>
          <xdr:row>10</xdr:row>
          <xdr:rowOff>314325</xdr:rowOff>
        </xdr:to>
        <xdr:sp macro="" textlink="">
          <xdr:nvSpPr>
            <xdr:cNvPr id="100358" name="Option Button 6" hidden="1">
              <a:extLst>
                <a:ext uri="{63B3BB69-23CF-44E3-9099-C40C66FF867C}">
                  <a14:compatExt spid="_x0000_s100358"/>
                </a:ext>
                <a:ext uri="{FF2B5EF4-FFF2-40B4-BE49-F238E27FC236}">
                  <a16:creationId xmlns:a16="http://schemas.microsoft.com/office/drawing/2014/main" id="{00000000-0008-0000-0100-00000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10</xdr:row>
          <xdr:rowOff>38100</xdr:rowOff>
        </xdr:from>
        <xdr:to>
          <xdr:col>28</xdr:col>
          <xdr:colOff>0</xdr:colOff>
          <xdr:row>11</xdr:row>
          <xdr:rowOff>9525</xdr:rowOff>
        </xdr:to>
        <xdr:sp macro="" textlink="">
          <xdr:nvSpPr>
            <xdr:cNvPr id="100364" name="Group Box 12" hidden="1">
              <a:extLst>
                <a:ext uri="{63B3BB69-23CF-44E3-9099-C40C66FF867C}">
                  <a14:compatExt spid="_x0000_s100364"/>
                </a:ext>
                <a:ext uri="{FF2B5EF4-FFF2-40B4-BE49-F238E27FC236}">
                  <a16:creationId xmlns:a16="http://schemas.microsoft.com/office/drawing/2014/main" id="{00000000-0008-0000-0100-00000C8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266700</xdr:colOff>
          <xdr:row>15</xdr:row>
          <xdr:rowOff>247650</xdr:rowOff>
        </xdr:from>
        <xdr:to>
          <xdr:col>26</xdr:col>
          <xdr:colOff>200025</xdr:colOff>
          <xdr:row>18</xdr:row>
          <xdr:rowOff>419100</xdr:rowOff>
        </xdr:to>
        <xdr:sp macro="" textlink="">
          <xdr:nvSpPr>
            <xdr:cNvPr id="100366" name="Group Box 14" hidden="1">
              <a:extLst>
                <a:ext uri="{63B3BB69-23CF-44E3-9099-C40C66FF867C}">
                  <a14:compatExt spid="_x0000_s100366"/>
                </a:ext>
                <a:ext uri="{FF2B5EF4-FFF2-40B4-BE49-F238E27FC236}">
                  <a16:creationId xmlns:a16="http://schemas.microsoft.com/office/drawing/2014/main" id="{00000000-0008-0000-0100-00000E8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11</xdr:row>
          <xdr:rowOff>76200</xdr:rowOff>
        </xdr:from>
        <xdr:to>
          <xdr:col>10</xdr:col>
          <xdr:colOff>123825</xdr:colOff>
          <xdr:row>11</xdr:row>
          <xdr:rowOff>314325</xdr:rowOff>
        </xdr:to>
        <xdr:sp macro="" textlink="">
          <xdr:nvSpPr>
            <xdr:cNvPr id="100377" name="Option Button 25" hidden="1">
              <a:extLst>
                <a:ext uri="{63B3BB69-23CF-44E3-9099-C40C66FF867C}">
                  <a14:compatExt spid="_x0000_s100377"/>
                </a:ext>
                <a:ext uri="{FF2B5EF4-FFF2-40B4-BE49-F238E27FC236}">
                  <a16:creationId xmlns:a16="http://schemas.microsoft.com/office/drawing/2014/main" id="{00000000-0008-0000-0100-00001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11</xdr:row>
          <xdr:rowOff>76200</xdr:rowOff>
        </xdr:from>
        <xdr:to>
          <xdr:col>15</xdr:col>
          <xdr:colOff>152400</xdr:colOff>
          <xdr:row>11</xdr:row>
          <xdr:rowOff>314325</xdr:rowOff>
        </xdr:to>
        <xdr:sp macro="" textlink="">
          <xdr:nvSpPr>
            <xdr:cNvPr id="100378" name="Option Button 26" hidden="1">
              <a:extLst>
                <a:ext uri="{63B3BB69-23CF-44E3-9099-C40C66FF867C}">
                  <a14:compatExt spid="_x0000_s100378"/>
                </a:ext>
                <a:ext uri="{FF2B5EF4-FFF2-40B4-BE49-F238E27FC236}">
                  <a16:creationId xmlns:a16="http://schemas.microsoft.com/office/drawing/2014/main" id="{00000000-0008-0000-0100-00001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76200</xdr:rowOff>
        </xdr:from>
        <xdr:to>
          <xdr:col>20</xdr:col>
          <xdr:colOff>85725</xdr:colOff>
          <xdr:row>11</xdr:row>
          <xdr:rowOff>314325</xdr:rowOff>
        </xdr:to>
        <xdr:sp macro="" textlink="">
          <xdr:nvSpPr>
            <xdr:cNvPr id="100379" name="Option Button 27" hidden="1">
              <a:extLst>
                <a:ext uri="{63B3BB69-23CF-44E3-9099-C40C66FF867C}">
                  <a14:compatExt spid="_x0000_s100379"/>
                </a:ext>
                <a:ext uri="{FF2B5EF4-FFF2-40B4-BE49-F238E27FC236}">
                  <a16:creationId xmlns:a16="http://schemas.microsoft.com/office/drawing/2014/main" id="{00000000-0008-0000-0100-00001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11</xdr:row>
          <xdr:rowOff>38100</xdr:rowOff>
        </xdr:from>
        <xdr:to>
          <xdr:col>73</xdr:col>
          <xdr:colOff>647700</xdr:colOff>
          <xdr:row>12</xdr:row>
          <xdr:rowOff>104775</xdr:rowOff>
        </xdr:to>
        <xdr:sp macro="" textlink="">
          <xdr:nvSpPr>
            <xdr:cNvPr id="100381" name="Group Box 29" hidden="1">
              <a:extLst>
                <a:ext uri="{63B3BB69-23CF-44E3-9099-C40C66FF867C}">
                  <a14:compatExt spid="_x0000_s100381"/>
                </a:ext>
                <a:ext uri="{FF2B5EF4-FFF2-40B4-BE49-F238E27FC236}">
                  <a16:creationId xmlns:a16="http://schemas.microsoft.com/office/drawing/2014/main" id="{00000000-0008-0000-0100-00001D8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0</xdr:rowOff>
    </xdr:from>
    <xdr:to>
      <xdr:col>7</xdr:col>
      <xdr:colOff>624416</xdr:colOff>
      <xdr:row>129</xdr:row>
      <xdr:rowOff>15875</xdr:rowOff>
    </xdr:to>
    <xdr:pic>
      <xdr:nvPicPr>
        <xdr:cNvPr id="41" name="図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
        <a:stretch>
          <a:fillRect/>
        </a:stretch>
      </xdr:blipFill>
      <xdr:spPr>
        <a:xfrm>
          <a:off x="0" y="15890875"/>
          <a:ext cx="5402791" cy="6826250"/>
        </a:xfrm>
        <a:prstGeom prst="rect">
          <a:avLst/>
        </a:prstGeom>
      </xdr:spPr>
    </xdr:pic>
    <xdr:clientData/>
  </xdr:twoCellAnchor>
  <xdr:twoCellAnchor editAs="oneCell">
    <xdr:from>
      <xdr:col>0</xdr:col>
      <xdr:colOff>332014</xdr:colOff>
      <xdr:row>172</xdr:row>
      <xdr:rowOff>138340</xdr:rowOff>
    </xdr:from>
    <xdr:to>
      <xdr:col>8</xdr:col>
      <xdr:colOff>229069</xdr:colOff>
      <xdr:row>219</xdr:row>
      <xdr:rowOff>14827</xdr:rowOff>
    </xdr:to>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
        <a:stretch>
          <a:fillRect/>
        </a:stretch>
      </xdr:blipFill>
      <xdr:spPr>
        <a:xfrm>
          <a:off x="332014" y="29932540"/>
          <a:ext cx="5383455" cy="7934637"/>
        </a:xfrm>
        <a:prstGeom prst="rect">
          <a:avLst/>
        </a:prstGeom>
      </xdr:spPr>
    </xdr:pic>
    <xdr:clientData/>
  </xdr:twoCellAnchor>
  <xdr:twoCellAnchor editAs="oneCell">
    <xdr:from>
      <xdr:col>8</xdr:col>
      <xdr:colOff>206375</xdr:colOff>
      <xdr:row>130</xdr:row>
      <xdr:rowOff>85725</xdr:rowOff>
    </xdr:from>
    <xdr:to>
      <xdr:col>16</xdr:col>
      <xdr:colOff>628650</xdr:colOff>
      <xdr:row>171</xdr:row>
      <xdr:rowOff>104535</xdr:rowOff>
    </xdr:to>
    <xdr:pic>
      <xdr:nvPicPr>
        <xdr:cNvPr id="21" name="図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3"/>
        <a:stretch>
          <a:fillRect/>
        </a:stretch>
      </xdr:blipFill>
      <xdr:spPr>
        <a:xfrm>
          <a:off x="5692775" y="22679025"/>
          <a:ext cx="5365750" cy="7048260"/>
        </a:xfrm>
        <a:prstGeom prst="rect">
          <a:avLst/>
        </a:prstGeom>
      </xdr:spPr>
    </xdr:pic>
    <xdr:clientData/>
  </xdr:twoCellAnchor>
  <xdr:twoCellAnchor editAs="oneCell">
    <xdr:from>
      <xdr:col>0</xdr:col>
      <xdr:colOff>85725</xdr:colOff>
      <xdr:row>0</xdr:row>
      <xdr:rowOff>66676</xdr:rowOff>
    </xdr:from>
    <xdr:to>
      <xdr:col>7</xdr:col>
      <xdr:colOff>642811</xdr:colOff>
      <xdr:row>41</xdr:row>
      <xdr:rowOff>9526</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85725" y="66676"/>
          <a:ext cx="5357686" cy="73533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266700</xdr:colOff>
          <xdr:row>18</xdr:row>
          <xdr:rowOff>371475</xdr:rowOff>
        </xdr:from>
        <xdr:to>
          <xdr:col>27</xdr:col>
          <xdr:colOff>571500</xdr:colOff>
          <xdr:row>21</xdr:row>
          <xdr:rowOff>0</xdr:rowOff>
        </xdr:to>
        <xdr:sp macro="" textlink="">
          <xdr:nvSpPr>
            <xdr:cNvPr id="103425" name="Group Box 1" hidden="1">
              <a:extLst>
                <a:ext uri="{63B3BB69-23CF-44E3-9099-C40C66FF867C}">
                  <a14:compatExt spid="_x0000_s103425"/>
                </a:ext>
                <a:ext uri="{FF2B5EF4-FFF2-40B4-BE49-F238E27FC236}">
                  <a16:creationId xmlns:a16="http://schemas.microsoft.com/office/drawing/2014/main" id="{00000000-0008-0000-0300-0000019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xdr:twoCellAnchor>
    <xdr:from>
      <xdr:col>12</xdr:col>
      <xdr:colOff>308062</xdr:colOff>
      <xdr:row>134</xdr:row>
      <xdr:rowOff>66627</xdr:rowOff>
    </xdr:from>
    <xdr:to>
      <xdr:col>14</xdr:col>
      <xdr:colOff>302867</xdr:colOff>
      <xdr:row>135</xdr:row>
      <xdr:rowOff>123548</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bwMode="auto">
        <a:xfrm>
          <a:off x="8223337" y="23345727"/>
          <a:ext cx="1137805" cy="228371"/>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163659</xdr:colOff>
      <xdr:row>21</xdr:row>
      <xdr:rowOff>86591</xdr:rowOff>
    </xdr:from>
    <xdr:to>
      <xdr:col>12</xdr:col>
      <xdr:colOff>451140</xdr:colOff>
      <xdr:row>23</xdr:row>
      <xdr:rowOff>9525</xdr:rowOff>
    </xdr:to>
    <xdr:sp macro="" textlink="">
      <xdr:nvSpPr>
        <xdr:cNvPr id="8" name="角丸四角形吹き出し 7">
          <a:extLst>
            <a:ext uri="{FF2B5EF4-FFF2-40B4-BE49-F238E27FC236}">
              <a16:creationId xmlns:a16="http://schemas.microsoft.com/office/drawing/2014/main" id="{00000000-0008-0000-0300-000008000000}"/>
            </a:ext>
          </a:extLst>
        </xdr:cNvPr>
        <xdr:cNvSpPr/>
      </xdr:nvSpPr>
      <xdr:spPr bwMode="auto">
        <a:xfrm>
          <a:off x="5650059" y="3934691"/>
          <a:ext cx="2716356" cy="284884"/>
        </a:xfrm>
        <a:prstGeom prst="wedgeRoundRectCallout">
          <a:avLst>
            <a:gd name="adj1" fmla="val -59759"/>
            <a:gd name="adj2" fmla="val 7465"/>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判定に必要な等級を選択してください。</a:t>
          </a:r>
        </a:p>
      </xdr:txBody>
    </xdr:sp>
    <xdr:clientData/>
  </xdr:twoCellAnchor>
  <xdr:twoCellAnchor>
    <xdr:from>
      <xdr:col>8</xdr:col>
      <xdr:colOff>171450</xdr:colOff>
      <xdr:row>15</xdr:row>
      <xdr:rowOff>57150</xdr:rowOff>
    </xdr:from>
    <xdr:to>
      <xdr:col>12</xdr:col>
      <xdr:colOff>352425</xdr:colOff>
      <xdr:row>16</xdr:row>
      <xdr:rowOff>142875</xdr:rowOff>
    </xdr:to>
    <xdr:sp macro="" textlink="">
      <xdr:nvSpPr>
        <xdr:cNvPr id="36" name="角丸四角形吹き出し 35">
          <a:extLst>
            <a:ext uri="{FF2B5EF4-FFF2-40B4-BE49-F238E27FC236}">
              <a16:creationId xmlns:a16="http://schemas.microsoft.com/office/drawing/2014/main" id="{00000000-0008-0000-0300-000024000000}"/>
            </a:ext>
          </a:extLst>
        </xdr:cNvPr>
        <xdr:cNvSpPr/>
      </xdr:nvSpPr>
      <xdr:spPr bwMode="auto">
        <a:xfrm>
          <a:off x="5657850" y="2800350"/>
          <a:ext cx="2609850" cy="276225"/>
        </a:xfrm>
        <a:prstGeom prst="wedgeRoundRectCallout">
          <a:avLst>
            <a:gd name="adj1" fmla="val -62111"/>
            <a:gd name="adj2" fmla="val -57694"/>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浴室の断熱構造を選択してください。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666750</xdr:colOff>
          <xdr:row>0</xdr:row>
          <xdr:rowOff>38100</xdr:rowOff>
        </xdr:from>
        <xdr:to>
          <xdr:col>24</xdr:col>
          <xdr:colOff>600075</xdr:colOff>
          <xdr:row>2</xdr:row>
          <xdr:rowOff>9525</xdr:rowOff>
        </xdr:to>
        <xdr:sp macro="" textlink="">
          <xdr:nvSpPr>
            <xdr:cNvPr id="103429" name="Group Box 5" hidden="1">
              <a:extLst>
                <a:ext uri="{63B3BB69-23CF-44E3-9099-C40C66FF867C}">
                  <a14:compatExt spid="_x0000_s103429"/>
                </a:ext>
                <a:ext uri="{FF2B5EF4-FFF2-40B4-BE49-F238E27FC236}">
                  <a16:creationId xmlns:a16="http://schemas.microsoft.com/office/drawing/2014/main" id="{00000000-0008-0000-0300-0000059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666750</xdr:colOff>
          <xdr:row>0</xdr:row>
          <xdr:rowOff>38100</xdr:rowOff>
        </xdr:from>
        <xdr:to>
          <xdr:col>25</xdr:col>
          <xdr:colOff>600075</xdr:colOff>
          <xdr:row>2</xdr:row>
          <xdr:rowOff>9525</xdr:rowOff>
        </xdr:to>
        <xdr:sp macro="" textlink="">
          <xdr:nvSpPr>
            <xdr:cNvPr id="103430" name="Group Box 6" hidden="1">
              <a:extLst>
                <a:ext uri="{63B3BB69-23CF-44E3-9099-C40C66FF867C}">
                  <a14:compatExt spid="_x0000_s103430"/>
                </a:ext>
                <a:ext uri="{FF2B5EF4-FFF2-40B4-BE49-F238E27FC236}">
                  <a16:creationId xmlns:a16="http://schemas.microsoft.com/office/drawing/2014/main" id="{00000000-0008-0000-0300-0000069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666750</xdr:colOff>
          <xdr:row>0</xdr:row>
          <xdr:rowOff>38100</xdr:rowOff>
        </xdr:from>
        <xdr:to>
          <xdr:col>24</xdr:col>
          <xdr:colOff>600075</xdr:colOff>
          <xdr:row>2</xdr:row>
          <xdr:rowOff>9525</xdr:rowOff>
        </xdr:to>
        <xdr:sp macro="" textlink="">
          <xdr:nvSpPr>
            <xdr:cNvPr id="103431" name="Group Box 7" hidden="1">
              <a:extLst>
                <a:ext uri="{63B3BB69-23CF-44E3-9099-C40C66FF867C}">
                  <a14:compatExt spid="_x0000_s103431"/>
                </a:ext>
                <a:ext uri="{FF2B5EF4-FFF2-40B4-BE49-F238E27FC236}">
                  <a16:creationId xmlns:a16="http://schemas.microsoft.com/office/drawing/2014/main" id="{00000000-0008-0000-0300-0000079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xdr:twoCellAnchor>
    <xdr:from>
      <xdr:col>7</xdr:col>
      <xdr:colOff>199739</xdr:colOff>
      <xdr:row>137</xdr:row>
      <xdr:rowOff>1</xdr:rowOff>
    </xdr:from>
    <xdr:to>
      <xdr:col>15</xdr:col>
      <xdr:colOff>380999</xdr:colOff>
      <xdr:row>139</xdr:row>
      <xdr:rowOff>1</xdr:rowOff>
    </xdr:to>
    <xdr:sp macro="" textlink="">
      <xdr:nvSpPr>
        <xdr:cNvPr id="18" name="角丸四角形吹き出し 17">
          <a:extLst>
            <a:ext uri="{FF2B5EF4-FFF2-40B4-BE49-F238E27FC236}">
              <a16:creationId xmlns:a16="http://schemas.microsoft.com/office/drawing/2014/main" id="{00000000-0008-0000-0300-000012000000}"/>
            </a:ext>
          </a:extLst>
        </xdr:cNvPr>
        <xdr:cNvSpPr/>
      </xdr:nvSpPr>
      <xdr:spPr bwMode="auto">
        <a:xfrm>
          <a:off x="5000339" y="23793451"/>
          <a:ext cx="5124735" cy="342900"/>
        </a:xfrm>
        <a:prstGeom prst="wedgeRoundRectCallout">
          <a:avLst>
            <a:gd name="adj1" fmla="val 21279"/>
            <a:gd name="adj2" fmla="val -105921"/>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実際の部位に則した温度差係数をプルダウンメニューより選択してください。</a:t>
          </a:r>
        </a:p>
      </xdr:txBody>
    </xdr:sp>
    <xdr:clientData/>
  </xdr:twoCellAnchor>
  <xdr:twoCellAnchor>
    <xdr:from>
      <xdr:col>0</xdr:col>
      <xdr:colOff>47625</xdr:colOff>
      <xdr:row>144</xdr:row>
      <xdr:rowOff>31752</xdr:rowOff>
    </xdr:from>
    <xdr:to>
      <xdr:col>7</xdr:col>
      <xdr:colOff>609600</xdr:colOff>
      <xdr:row>145</xdr:row>
      <xdr:rowOff>161926</xdr:rowOff>
    </xdr:to>
    <xdr:sp macro="" textlink="">
      <xdr:nvSpPr>
        <xdr:cNvPr id="24" name="角丸四角形吹き出し 23">
          <a:extLst>
            <a:ext uri="{FF2B5EF4-FFF2-40B4-BE49-F238E27FC236}">
              <a16:creationId xmlns:a16="http://schemas.microsoft.com/office/drawing/2014/main" id="{00000000-0008-0000-0300-000018000000}"/>
            </a:ext>
          </a:extLst>
        </xdr:cNvPr>
        <xdr:cNvSpPr/>
      </xdr:nvSpPr>
      <xdr:spPr bwMode="auto">
        <a:xfrm>
          <a:off x="47625" y="25025352"/>
          <a:ext cx="5362575" cy="301624"/>
        </a:xfrm>
        <a:prstGeom prst="wedgeRoundRectCallout">
          <a:avLst>
            <a:gd name="adj1" fmla="val 56190"/>
            <a:gd name="adj2" fmla="val -31076"/>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仕様が同一の場合は、外壁として</a:t>
          </a:r>
          <a:r>
            <a:rPr kumimoji="1" lang="en-US" altLang="ja-JP" sz="1100">
              <a:solidFill>
                <a:srgbClr val="FF0000"/>
              </a:solidFill>
            </a:rPr>
            <a:t>1</a:t>
          </a:r>
          <a:r>
            <a:rPr kumimoji="1" lang="ja-JP" altLang="en-US" sz="1100">
              <a:solidFill>
                <a:srgbClr val="FF0000"/>
              </a:solidFill>
            </a:rPr>
            <a:t>行のみの入力でかまいません。</a:t>
          </a:r>
        </a:p>
      </xdr:txBody>
    </xdr:sp>
    <xdr:clientData/>
  </xdr:twoCellAnchor>
  <xdr:twoCellAnchor>
    <xdr:from>
      <xdr:col>0</xdr:col>
      <xdr:colOff>38100</xdr:colOff>
      <xdr:row>152</xdr:row>
      <xdr:rowOff>152813</xdr:rowOff>
    </xdr:from>
    <xdr:to>
      <xdr:col>7</xdr:col>
      <xdr:colOff>657225</xdr:colOff>
      <xdr:row>154</xdr:row>
      <xdr:rowOff>114300</xdr:rowOff>
    </xdr:to>
    <xdr:sp macro="" textlink="">
      <xdr:nvSpPr>
        <xdr:cNvPr id="35" name="角丸四角形吹き出し 34">
          <a:extLst>
            <a:ext uri="{FF2B5EF4-FFF2-40B4-BE49-F238E27FC236}">
              <a16:creationId xmlns:a16="http://schemas.microsoft.com/office/drawing/2014/main" id="{00000000-0008-0000-0300-000023000000}"/>
            </a:ext>
          </a:extLst>
        </xdr:cNvPr>
        <xdr:cNvSpPr/>
      </xdr:nvSpPr>
      <xdr:spPr bwMode="auto">
        <a:xfrm>
          <a:off x="38100" y="26518013"/>
          <a:ext cx="5419725" cy="304387"/>
        </a:xfrm>
        <a:prstGeom prst="wedgeRoundRectCallout">
          <a:avLst>
            <a:gd name="adj1" fmla="val 58733"/>
            <a:gd name="adj2" fmla="val -53526"/>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外気床が該当する場合、入力のお忘れがないようご留意下さい。</a:t>
          </a:r>
        </a:p>
      </xdr:txBody>
    </xdr:sp>
    <xdr:clientData/>
  </xdr:twoCellAnchor>
  <xdr:twoCellAnchor>
    <xdr:from>
      <xdr:col>8</xdr:col>
      <xdr:colOff>407919</xdr:colOff>
      <xdr:row>150</xdr:row>
      <xdr:rowOff>101048</xdr:rowOff>
    </xdr:from>
    <xdr:to>
      <xdr:col>10</xdr:col>
      <xdr:colOff>69574</xdr:colOff>
      <xdr:row>153</xdr:row>
      <xdr:rowOff>111125</xdr:rowOff>
    </xdr:to>
    <xdr:sp macro="" textlink="">
      <xdr:nvSpPr>
        <xdr:cNvPr id="10" name="雲 9">
          <a:extLst>
            <a:ext uri="{FF2B5EF4-FFF2-40B4-BE49-F238E27FC236}">
              <a16:creationId xmlns:a16="http://schemas.microsoft.com/office/drawing/2014/main" id="{00000000-0008-0000-0300-00000A000000}"/>
            </a:ext>
          </a:extLst>
        </xdr:cNvPr>
        <xdr:cNvSpPr/>
      </xdr:nvSpPr>
      <xdr:spPr bwMode="auto">
        <a:xfrm>
          <a:off x="5894319" y="26123348"/>
          <a:ext cx="718930" cy="524427"/>
        </a:xfrm>
        <a:prstGeom prst="cloud">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225425</xdr:colOff>
      <xdr:row>142</xdr:row>
      <xdr:rowOff>128207</xdr:rowOff>
    </xdr:from>
    <xdr:to>
      <xdr:col>10</xdr:col>
      <xdr:colOff>314325</xdr:colOff>
      <xdr:row>147</xdr:row>
      <xdr:rowOff>57151</xdr:rowOff>
    </xdr:to>
    <xdr:sp macro="" textlink="">
      <xdr:nvSpPr>
        <xdr:cNvPr id="22" name="正方形/長方形 21">
          <a:extLst>
            <a:ext uri="{FF2B5EF4-FFF2-40B4-BE49-F238E27FC236}">
              <a16:creationId xmlns:a16="http://schemas.microsoft.com/office/drawing/2014/main" id="{00000000-0008-0000-0300-000016000000}"/>
            </a:ext>
          </a:extLst>
        </xdr:cNvPr>
        <xdr:cNvSpPr/>
      </xdr:nvSpPr>
      <xdr:spPr bwMode="auto">
        <a:xfrm>
          <a:off x="5711825" y="24778907"/>
          <a:ext cx="1146175" cy="786194"/>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200024</xdr:colOff>
      <xdr:row>8</xdr:row>
      <xdr:rowOff>9526</xdr:rowOff>
    </xdr:from>
    <xdr:to>
      <xdr:col>16</xdr:col>
      <xdr:colOff>466724</xdr:colOff>
      <xdr:row>12</xdr:row>
      <xdr:rowOff>171451</xdr:rowOff>
    </xdr:to>
    <xdr:sp macro="" textlink="">
      <xdr:nvSpPr>
        <xdr:cNvPr id="5" name="角丸四角形吹き出し 4">
          <a:extLst>
            <a:ext uri="{FF2B5EF4-FFF2-40B4-BE49-F238E27FC236}">
              <a16:creationId xmlns:a16="http://schemas.microsoft.com/office/drawing/2014/main" id="{00000000-0008-0000-0300-000005000000}"/>
            </a:ext>
          </a:extLst>
        </xdr:cNvPr>
        <xdr:cNvSpPr/>
      </xdr:nvSpPr>
      <xdr:spPr bwMode="auto">
        <a:xfrm>
          <a:off x="5686424" y="1381126"/>
          <a:ext cx="5210175" cy="971550"/>
        </a:xfrm>
        <a:prstGeom prst="wedgeRoundRectCallout">
          <a:avLst>
            <a:gd name="adj1" fmla="val -57147"/>
            <a:gd name="adj2" fmla="val 45899"/>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開口部の緩和の判定に必要となるため、計算を行なう建物の床面積を入力してください。</a:t>
          </a:r>
          <a:endParaRPr kumimoji="1" lang="en-US" altLang="ja-JP" sz="1100">
            <a:solidFill>
              <a:srgbClr val="FF0000"/>
            </a:solidFill>
          </a:endParaRPr>
        </a:p>
        <a:p>
          <a:pPr algn="l"/>
          <a:r>
            <a:rPr kumimoji="1" lang="ja-JP" altLang="en-US" sz="1100">
              <a:solidFill>
                <a:srgbClr val="FF0000"/>
              </a:solidFill>
            </a:rPr>
            <a:t>（仮想床が発生する場合は、</a:t>
          </a:r>
          <a:r>
            <a:rPr kumimoji="1" lang="ja-JP" altLang="ja-JP" sz="1100">
              <a:solidFill>
                <a:srgbClr val="FF0000"/>
              </a:solidFill>
              <a:effectLst/>
              <a:latin typeface="+mn-lt"/>
              <a:ea typeface="+mn-ea"/>
              <a:cs typeface="+mn-cs"/>
            </a:rPr>
            <a:t>仮想床面積を含まない数値を入力してください。</a:t>
          </a:r>
          <a:r>
            <a:rPr lang="ja-JP" altLang="en-US" sz="1100">
              <a:solidFill>
                <a:srgbClr val="FF0000"/>
              </a:solidFill>
              <a:effectLst/>
              <a:latin typeface="+mn-lt"/>
              <a:ea typeface="+mn-ea"/>
              <a:cs typeface="+mn-cs"/>
            </a:rPr>
            <a:t>）</a:t>
          </a:r>
          <a:endParaRPr kumimoji="1" lang="ja-JP" altLang="en-US" sz="1100">
            <a:solidFill>
              <a:srgbClr val="FF0000"/>
            </a:solidFill>
          </a:endParaRPr>
        </a:p>
      </xdr:txBody>
    </xdr:sp>
    <xdr:clientData/>
  </xdr:twoCellAnchor>
  <xdr:twoCellAnchor>
    <xdr:from>
      <xdr:col>8</xdr:col>
      <xdr:colOff>152400</xdr:colOff>
      <xdr:row>13</xdr:row>
      <xdr:rowOff>47626</xdr:rowOff>
    </xdr:from>
    <xdr:to>
      <xdr:col>12</xdr:col>
      <xdr:colOff>361950</xdr:colOff>
      <xdr:row>14</xdr:row>
      <xdr:rowOff>180975</xdr:rowOff>
    </xdr:to>
    <xdr:sp macro="" textlink="">
      <xdr:nvSpPr>
        <xdr:cNvPr id="15" name="角丸四角形吹き出し 14">
          <a:extLst>
            <a:ext uri="{FF2B5EF4-FFF2-40B4-BE49-F238E27FC236}">
              <a16:creationId xmlns:a16="http://schemas.microsoft.com/office/drawing/2014/main" id="{00000000-0008-0000-0300-00000F000000}"/>
            </a:ext>
          </a:extLst>
        </xdr:cNvPr>
        <xdr:cNvSpPr/>
      </xdr:nvSpPr>
      <xdr:spPr bwMode="auto">
        <a:xfrm>
          <a:off x="5638800" y="2419351"/>
          <a:ext cx="2638425" cy="314324"/>
        </a:xfrm>
        <a:prstGeom prst="wedgeRoundRectCallout">
          <a:avLst>
            <a:gd name="adj1" fmla="val -61382"/>
            <a:gd name="adj2" fmla="val -6485"/>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住宅の断熱構造を選択してください。</a:t>
          </a:r>
        </a:p>
      </xdr:txBody>
    </xdr:sp>
    <xdr:clientData/>
  </xdr:twoCellAnchor>
  <xdr:twoCellAnchor>
    <xdr:from>
      <xdr:col>4</xdr:col>
      <xdr:colOff>437283</xdr:colOff>
      <xdr:row>27</xdr:row>
      <xdr:rowOff>28575</xdr:rowOff>
    </xdr:from>
    <xdr:to>
      <xdr:col>16</xdr:col>
      <xdr:colOff>495300</xdr:colOff>
      <xdr:row>32</xdr:row>
      <xdr:rowOff>28575</xdr:rowOff>
    </xdr:to>
    <xdr:sp macro="" textlink="">
      <xdr:nvSpPr>
        <xdr:cNvPr id="25" name="角丸四角形吹き出し 24">
          <a:extLst>
            <a:ext uri="{FF2B5EF4-FFF2-40B4-BE49-F238E27FC236}">
              <a16:creationId xmlns:a16="http://schemas.microsoft.com/office/drawing/2014/main" id="{00000000-0008-0000-0300-000019000000}"/>
            </a:ext>
          </a:extLst>
        </xdr:cNvPr>
        <xdr:cNvSpPr/>
      </xdr:nvSpPr>
      <xdr:spPr bwMode="auto">
        <a:xfrm>
          <a:off x="3180483" y="4972050"/>
          <a:ext cx="7744692" cy="904875"/>
        </a:xfrm>
        <a:prstGeom prst="wedgeRoundRectCallout">
          <a:avLst>
            <a:gd name="adj1" fmla="val -49096"/>
            <a:gd name="adj2" fmla="val -80737"/>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a:t>
          </a:r>
          <a:r>
            <a:rPr kumimoji="1" lang="ja-JP" altLang="en-US" sz="1100" baseline="0">
              <a:solidFill>
                <a:srgbClr val="FF0000"/>
              </a:solidFill>
            </a:rPr>
            <a:t>床断熱と基礎断熱の併用」を選択した場合、判定値は外皮平均熱貫流率の値の大きい方の断熱方式が採用されます。</a:t>
          </a:r>
          <a:endParaRPr kumimoji="1" lang="en-US" altLang="ja-JP" sz="1100" baseline="0">
            <a:solidFill>
              <a:srgbClr val="FF0000"/>
            </a:solidFill>
          </a:endParaRPr>
        </a:p>
        <a:p>
          <a:pPr algn="l"/>
          <a:r>
            <a:rPr kumimoji="1" lang="en-US" altLang="ja-JP" sz="1100" baseline="0">
              <a:solidFill>
                <a:srgbClr val="FF0000"/>
              </a:solidFill>
            </a:rPr>
            <a:t> </a:t>
          </a:r>
          <a:r>
            <a:rPr kumimoji="1" lang="ja-JP" altLang="en-US" sz="1100" baseline="0">
              <a:solidFill>
                <a:srgbClr val="FF0000"/>
              </a:solidFill>
            </a:rPr>
            <a:t>　（国研）建築研究所のエネルギー消費性能計算プログラムにおいて、「外皮面積を用いず外皮性能を評価する」場合に断熱部位の選択をする際は、採用された断熱方式を選択してください。</a:t>
          </a:r>
        </a:p>
      </xdr:txBody>
    </xdr:sp>
    <xdr:clientData/>
  </xdr:twoCellAnchor>
  <xdr:twoCellAnchor>
    <xdr:from>
      <xdr:col>0</xdr:col>
      <xdr:colOff>62347</xdr:colOff>
      <xdr:row>27</xdr:row>
      <xdr:rowOff>47626</xdr:rowOff>
    </xdr:from>
    <xdr:to>
      <xdr:col>4</xdr:col>
      <xdr:colOff>323851</xdr:colOff>
      <xdr:row>29</xdr:row>
      <xdr:rowOff>50800</xdr:rowOff>
    </xdr:to>
    <xdr:sp macro="" textlink="">
      <xdr:nvSpPr>
        <xdr:cNvPr id="9" name="角丸四角形吹き出し 8">
          <a:extLst>
            <a:ext uri="{FF2B5EF4-FFF2-40B4-BE49-F238E27FC236}">
              <a16:creationId xmlns:a16="http://schemas.microsoft.com/office/drawing/2014/main" id="{00000000-0008-0000-0300-000009000000}"/>
            </a:ext>
          </a:extLst>
        </xdr:cNvPr>
        <xdr:cNvSpPr/>
      </xdr:nvSpPr>
      <xdr:spPr bwMode="auto">
        <a:xfrm>
          <a:off x="62347" y="4991101"/>
          <a:ext cx="3004704" cy="365124"/>
        </a:xfrm>
        <a:prstGeom prst="wedgeRoundRectCallout">
          <a:avLst>
            <a:gd name="adj1" fmla="val 30420"/>
            <a:gd name="adj2" fmla="val -11865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solidFill>
                <a:srgbClr val="FF0000"/>
              </a:solidFill>
            </a:rPr>
            <a:t>必要のない情報は非表示（網掛け）となります。</a:t>
          </a:r>
        </a:p>
      </xdr:txBody>
    </xdr:sp>
    <xdr:clientData/>
  </xdr:twoCellAnchor>
  <xdr:twoCellAnchor>
    <xdr:from>
      <xdr:col>0</xdr:col>
      <xdr:colOff>288472</xdr:colOff>
      <xdr:row>178</xdr:row>
      <xdr:rowOff>60438</xdr:rowOff>
    </xdr:from>
    <xdr:to>
      <xdr:col>8</xdr:col>
      <xdr:colOff>217714</xdr:colOff>
      <xdr:row>180</xdr:row>
      <xdr:rowOff>102054</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bwMode="auto">
        <a:xfrm>
          <a:off x="288472" y="31615402"/>
          <a:ext cx="5372099" cy="395402"/>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66674</xdr:colOff>
      <xdr:row>181</xdr:row>
      <xdr:rowOff>66675</xdr:rowOff>
    </xdr:from>
    <xdr:to>
      <xdr:col>5</xdr:col>
      <xdr:colOff>657225</xdr:colOff>
      <xdr:row>184</xdr:row>
      <xdr:rowOff>0</xdr:rowOff>
    </xdr:to>
    <xdr:sp macro="" textlink="">
      <xdr:nvSpPr>
        <xdr:cNvPr id="54" name="角丸四角形吹き出し 53">
          <a:extLst>
            <a:ext uri="{FF2B5EF4-FFF2-40B4-BE49-F238E27FC236}">
              <a16:creationId xmlns:a16="http://schemas.microsoft.com/office/drawing/2014/main" id="{00000000-0008-0000-0300-000036000000}"/>
            </a:ext>
          </a:extLst>
        </xdr:cNvPr>
        <xdr:cNvSpPr/>
      </xdr:nvSpPr>
      <xdr:spPr bwMode="auto">
        <a:xfrm>
          <a:off x="66674" y="32152318"/>
          <a:ext cx="3992337" cy="464003"/>
        </a:xfrm>
        <a:prstGeom prst="wedgeRoundRectCallout">
          <a:avLst>
            <a:gd name="adj1" fmla="val -20846"/>
            <a:gd name="adj2" fmla="val -123615"/>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デフォルト値を使用する場合にはチェック☑してください。</a:t>
          </a:r>
        </a:p>
      </xdr:txBody>
    </xdr:sp>
    <xdr:clientData/>
  </xdr:twoCellAnchor>
  <xdr:twoCellAnchor>
    <xdr:from>
      <xdr:col>8</xdr:col>
      <xdr:colOff>462643</xdr:colOff>
      <xdr:row>191</xdr:row>
      <xdr:rowOff>95250</xdr:rowOff>
    </xdr:from>
    <xdr:to>
      <xdr:col>16</xdr:col>
      <xdr:colOff>647700</xdr:colOff>
      <xdr:row>194</xdr:row>
      <xdr:rowOff>66674</xdr:rowOff>
    </xdr:to>
    <xdr:sp macro="" textlink="">
      <xdr:nvSpPr>
        <xdr:cNvPr id="56" name="角丸四角形吹き出し 55">
          <a:extLst>
            <a:ext uri="{FF2B5EF4-FFF2-40B4-BE49-F238E27FC236}">
              <a16:creationId xmlns:a16="http://schemas.microsoft.com/office/drawing/2014/main" id="{00000000-0008-0000-0300-000038000000}"/>
            </a:ext>
          </a:extLst>
        </xdr:cNvPr>
        <xdr:cNvSpPr/>
      </xdr:nvSpPr>
      <xdr:spPr bwMode="auto">
        <a:xfrm>
          <a:off x="5905500" y="33949821"/>
          <a:ext cx="5097236" cy="502103"/>
        </a:xfrm>
        <a:prstGeom prst="wedgeRoundRectCallout">
          <a:avLst>
            <a:gd name="adj1" fmla="val -56596"/>
            <a:gd name="adj2" fmla="val -63153"/>
            <a:gd name="adj3" fmla="val 16667"/>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温度差係数をプルダウンメニューより選択してください。</a:t>
          </a:r>
        </a:p>
      </xdr:txBody>
    </xdr:sp>
    <xdr:clientData/>
  </xdr:twoCellAnchor>
  <xdr:twoCellAnchor>
    <xdr:from>
      <xdr:col>0</xdr:col>
      <xdr:colOff>47625</xdr:colOff>
      <xdr:row>159</xdr:row>
      <xdr:rowOff>161925</xdr:rowOff>
    </xdr:from>
    <xdr:to>
      <xdr:col>7</xdr:col>
      <xdr:colOff>561976</xdr:colOff>
      <xdr:row>162</xdr:row>
      <xdr:rowOff>66675</xdr:rowOff>
    </xdr:to>
    <xdr:sp macro="" textlink="">
      <xdr:nvSpPr>
        <xdr:cNvPr id="62" name="角丸四角形吹き出し 61">
          <a:extLst>
            <a:ext uri="{FF2B5EF4-FFF2-40B4-BE49-F238E27FC236}">
              <a16:creationId xmlns:a16="http://schemas.microsoft.com/office/drawing/2014/main" id="{00000000-0008-0000-0300-00003E000000}"/>
            </a:ext>
          </a:extLst>
        </xdr:cNvPr>
        <xdr:cNvSpPr/>
      </xdr:nvSpPr>
      <xdr:spPr bwMode="auto">
        <a:xfrm>
          <a:off x="47625" y="27727275"/>
          <a:ext cx="5314951" cy="419100"/>
        </a:xfrm>
        <a:prstGeom prst="wedgeRoundRectCallout">
          <a:avLst>
            <a:gd name="adj1" fmla="val 59009"/>
            <a:gd name="adj2" fmla="val 31224"/>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デフォルト値を使用する場合にはチェック☑してください。</a:t>
          </a:r>
          <a:endParaRPr kumimoji="1" lang="en-US" altLang="ja-JP" sz="1100">
            <a:solidFill>
              <a:srgbClr val="FF0000"/>
            </a:solidFill>
          </a:endParaRPr>
        </a:p>
      </xdr:txBody>
    </xdr:sp>
    <xdr:clientData/>
  </xdr:twoCellAnchor>
  <xdr:twoCellAnchor>
    <xdr:from>
      <xdr:col>0</xdr:col>
      <xdr:colOff>38101</xdr:colOff>
      <xdr:row>162</xdr:row>
      <xdr:rowOff>133350</xdr:rowOff>
    </xdr:from>
    <xdr:to>
      <xdr:col>7</xdr:col>
      <xdr:colOff>552451</xdr:colOff>
      <xdr:row>165</xdr:row>
      <xdr:rowOff>85725</xdr:rowOff>
    </xdr:to>
    <xdr:sp macro="" textlink="">
      <xdr:nvSpPr>
        <xdr:cNvPr id="75" name="角丸四角形吹き出し 74">
          <a:extLst>
            <a:ext uri="{FF2B5EF4-FFF2-40B4-BE49-F238E27FC236}">
              <a16:creationId xmlns:a16="http://schemas.microsoft.com/office/drawing/2014/main" id="{00000000-0008-0000-0300-00004B000000}"/>
            </a:ext>
          </a:extLst>
        </xdr:cNvPr>
        <xdr:cNvSpPr/>
      </xdr:nvSpPr>
      <xdr:spPr bwMode="auto">
        <a:xfrm>
          <a:off x="38101" y="28213050"/>
          <a:ext cx="5314950" cy="466725"/>
        </a:xfrm>
        <a:prstGeom prst="wedgeRoundRectCallout">
          <a:avLst>
            <a:gd name="adj1" fmla="val 60070"/>
            <a:gd name="adj2" fmla="val -3262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00B050"/>
              </a:solidFill>
            </a:rPr>
            <a:t>　</a:t>
          </a:r>
          <a:r>
            <a:rPr kumimoji="1" lang="ja-JP" altLang="en-US" sz="1100">
              <a:solidFill>
                <a:srgbClr val="FF0000"/>
              </a:solidFill>
            </a:rPr>
            <a:t>根拠資料等がある場合はご入力ください。</a:t>
          </a:r>
        </a:p>
      </xdr:txBody>
    </xdr:sp>
    <xdr:clientData/>
  </xdr:twoCellAnchor>
  <xdr:twoCellAnchor>
    <xdr:from>
      <xdr:col>0</xdr:col>
      <xdr:colOff>28576</xdr:colOff>
      <xdr:row>147</xdr:row>
      <xdr:rowOff>161925</xdr:rowOff>
    </xdr:from>
    <xdr:to>
      <xdr:col>7</xdr:col>
      <xdr:colOff>676276</xdr:colOff>
      <xdr:row>152</xdr:row>
      <xdr:rowOff>85313</xdr:rowOff>
    </xdr:to>
    <xdr:sp macro="" textlink="">
      <xdr:nvSpPr>
        <xdr:cNvPr id="93" name="角丸四角形吹き出し 92">
          <a:extLst>
            <a:ext uri="{FF2B5EF4-FFF2-40B4-BE49-F238E27FC236}">
              <a16:creationId xmlns:a16="http://schemas.microsoft.com/office/drawing/2014/main" id="{00000000-0008-0000-0300-00005D000000}"/>
            </a:ext>
          </a:extLst>
        </xdr:cNvPr>
        <xdr:cNvSpPr/>
      </xdr:nvSpPr>
      <xdr:spPr bwMode="auto">
        <a:xfrm>
          <a:off x="28576" y="25669875"/>
          <a:ext cx="5448300" cy="780638"/>
        </a:xfrm>
        <a:prstGeom prst="wedgeRoundRectCallout">
          <a:avLst>
            <a:gd name="adj1" fmla="val 54671"/>
            <a:gd name="adj2" fmla="val -1735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「共通条件・結果」シートで、「断熱構造による住戸の種類」として 「基礎断熱住戸」を選択した場合、この欄は網掛けになります。</a:t>
          </a:r>
        </a:p>
      </xdr:txBody>
    </xdr:sp>
    <xdr:clientData/>
  </xdr:twoCellAnchor>
  <xdr:twoCellAnchor>
    <xdr:from>
      <xdr:col>0</xdr:col>
      <xdr:colOff>38101</xdr:colOff>
      <xdr:row>155</xdr:row>
      <xdr:rowOff>0</xdr:rowOff>
    </xdr:from>
    <xdr:to>
      <xdr:col>7</xdr:col>
      <xdr:colOff>581025</xdr:colOff>
      <xdr:row>159</xdr:row>
      <xdr:rowOff>114300</xdr:rowOff>
    </xdr:to>
    <xdr:sp macro="" textlink="">
      <xdr:nvSpPr>
        <xdr:cNvPr id="94" name="角丸四角形吹き出し 93">
          <a:extLst>
            <a:ext uri="{FF2B5EF4-FFF2-40B4-BE49-F238E27FC236}">
              <a16:creationId xmlns:a16="http://schemas.microsoft.com/office/drawing/2014/main" id="{00000000-0008-0000-0300-00005E000000}"/>
            </a:ext>
          </a:extLst>
        </xdr:cNvPr>
        <xdr:cNvSpPr/>
      </xdr:nvSpPr>
      <xdr:spPr bwMode="auto">
        <a:xfrm>
          <a:off x="38101" y="26879550"/>
          <a:ext cx="5343524" cy="800100"/>
        </a:xfrm>
        <a:prstGeom prst="wedgeRoundRectCallout">
          <a:avLst>
            <a:gd name="adj1" fmla="val 56144"/>
            <a:gd name="adj2" fmla="val 2298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「共通条件・結果」シートで、「浴室の断熱構造」として 「床断熱」</a:t>
          </a:r>
          <a:r>
            <a:rPr kumimoji="1" lang="ja-JP" altLang="en-US" sz="1100" u="sng">
              <a:solidFill>
                <a:srgbClr val="FF0000"/>
              </a:solidFill>
            </a:rPr>
            <a:t>以外</a:t>
          </a:r>
          <a:r>
            <a:rPr kumimoji="1" lang="ja-JP" altLang="en-US" sz="1100">
              <a:solidFill>
                <a:srgbClr val="FF0000"/>
              </a:solidFill>
            </a:rPr>
            <a:t>を選択した場合、この欄は網掛けになります。</a:t>
          </a:r>
        </a:p>
      </xdr:txBody>
    </xdr:sp>
    <xdr:clientData/>
  </xdr:twoCellAnchor>
  <xdr:twoCellAnchor>
    <xdr:from>
      <xdr:col>8</xdr:col>
      <xdr:colOff>244929</xdr:colOff>
      <xdr:row>174</xdr:row>
      <xdr:rowOff>19049</xdr:rowOff>
    </xdr:from>
    <xdr:to>
      <xdr:col>16</xdr:col>
      <xdr:colOff>628650</xdr:colOff>
      <xdr:row>178</xdr:row>
      <xdr:rowOff>13607</xdr:rowOff>
    </xdr:to>
    <xdr:sp macro="" textlink="">
      <xdr:nvSpPr>
        <xdr:cNvPr id="96" name="角丸四角形吹き出し 95">
          <a:extLst>
            <a:ext uri="{FF2B5EF4-FFF2-40B4-BE49-F238E27FC236}">
              <a16:creationId xmlns:a16="http://schemas.microsoft.com/office/drawing/2014/main" id="{00000000-0008-0000-0300-000060000000}"/>
            </a:ext>
          </a:extLst>
        </xdr:cNvPr>
        <xdr:cNvSpPr/>
      </xdr:nvSpPr>
      <xdr:spPr bwMode="auto">
        <a:xfrm>
          <a:off x="5687786" y="30866442"/>
          <a:ext cx="5295900" cy="702129"/>
        </a:xfrm>
        <a:prstGeom prst="wedgeRoundRectCallout">
          <a:avLst>
            <a:gd name="adj1" fmla="val -62992"/>
            <a:gd name="adj2" fmla="val -4285"/>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「共通条件・結果」シートで、「断熱構造による住戸の種類」として 「床断熱住戸」を選択した場合、この欄は網掛けになります。</a:t>
          </a:r>
        </a:p>
      </xdr:txBody>
    </xdr:sp>
    <xdr:clientData/>
  </xdr:twoCellAnchor>
  <xdr:twoCellAnchor>
    <xdr:from>
      <xdr:col>8</xdr:col>
      <xdr:colOff>231323</xdr:colOff>
      <xdr:row>184</xdr:row>
      <xdr:rowOff>95250</xdr:rowOff>
    </xdr:from>
    <xdr:to>
      <xdr:col>16</xdr:col>
      <xdr:colOff>638176</xdr:colOff>
      <xdr:row>188</xdr:row>
      <xdr:rowOff>95249</xdr:rowOff>
    </xdr:to>
    <xdr:sp macro="" textlink="">
      <xdr:nvSpPr>
        <xdr:cNvPr id="97" name="角丸四角形吹き出し 96">
          <a:extLst>
            <a:ext uri="{FF2B5EF4-FFF2-40B4-BE49-F238E27FC236}">
              <a16:creationId xmlns:a16="http://schemas.microsoft.com/office/drawing/2014/main" id="{00000000-0008-0000-0300-000061000000}"/>
            </a:ext>
          </a:extLst>
        </xdr:cNvPr>
        <xdr:cNvSpPr/>
      </xdr:nvSpPr>
      <xdr:spPr bwMode="auto">
        <a:xfrm>
          <a:off x="5674180" y="32711571"/>
          <a:ext cx="5319032" cy="707571"/>
        </a:xfrm>
        <a:prstGeom prst="wedgeRoundRectCallout">
          <a:avLst>
            <a:gd name="adj1" fmla="val -66682"/>
            <a:gd name="adj2" fmla="val 43028"/>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「共通条件・結果」シートで、「浴室の断熱構造 」として「基礎断熱」</a:t>
          </a:r>
          <a:r>
            <a:rPr kumimoji="1" lang="ja-JP" altLang="en-US" sz="1100" u="sng">
              <a:solidFill>
                <a:srgbClr val="FF0000"/>
              </a:solidFill>
            </a:rPr>
            <a:t>以外</a:t>
          </a:r>
          <a:r>
            <a:rPr kumimoji="1" lang="ja-JP" altLang="en-US" sz="1100">
              <a:solidFill>
                <a:srgbClr val="FF0000"/>
              </a:solidFill>
            </a:rPr>
            <a:t>を選択した場合、この欄は網掛けになります。</a:t>
          </a:r>
        </a:p>
      </xdr:txBody>
    </xdr:sp>
    <xdr:clientData/>
  </xdr:twoCellAnchor>
  <xdr:twoCellAnchor editAs="oneCell">
    <xdr:from>
      <xdr:col>0</xdr:col>
      <xdr:colOff>76200</xdr:colOff>
      <xdr:row>42</xdr:row>
      <xdr:rowOff>57150</xdr:rowOff>
    </xdr:from>
    <xdr:to>
      <xdr:col>7</xdr:col>
      <xdr:colOff>361951</xdr:colOff>
      <xdr:row>88</xdr:row>
      <xdr:rowOff>142875</xdr:rowOff>
    </xdr:to>
    <xdr:pic>
      <xdr:nvPicPr>
        <xdr:cNvPr id="55" name="図 54" descr="Z:\調査部\横山控_【外皮面積用いない】Ver2.2 (自動保存済み)_page-0001.jpg">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7543800"/>
          <a:ext cx="5086351" cy="7991475"/>
        </a:xfrm>
        <a:prstGeom prst="rect">
          <a:avLst/>
        </a:prstGeom>
        <a:noFill/>
        <a:ln>
          <a:noFill/>
        </a:ln>
      </xdr:spPr>
    </xdr:pic>
    <xdr:clientData/>
  </xdr:twoCellAnchor>
  <xdr:twoCellAnchor>
    <xdr:from>
      <xdr:col>0</xdr:col>
      <xdr:colOff>628650</xdr:colOff>
      <xdr:row>50</xdr:row>
      <xdr:rowOff>142875</xdr:rowOff>
    </xdr:from>
    <xdr:to>
      <xdr:col>3</xdr:col>
      <xdr:colOff>266700</xdr:colOff>
      <xdr:row>61</xdr:row>
      <xdr:rowOff>19050</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bwMode="auto">
        <a:xfrm>
          <a:off x="628650" y="9020175"/>
          <a:ext cx="1695450" cy="1762125"/>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209550</xdr:colOff>
      <xdr:row>51</xdr:row>
      <xdr:rowOff>142875</xdr:rowOff>
    </xdr:from>
    <xdr:to>
      <xdr:col>6</xdr:col>
      <xdr:colOff>628650</xdr:colOff>
      <xdr:row>52</xdr:row>
      <xdr:rowOff>161925</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bwMode="auto">
        <a:xfrm>
          <a:off x="3638550" y="9191625"/>
          <a:ext cx="1104900" cy="190500"/>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201641</xdr:colOff>
      <xdr:row>52</xdr:row>
      <xdr:rowOff>95249</xdr:rowOff>
    </xdr:from>
    <xdr:to>
      <xdr:col>15</xdr:col>
      <xdr:colOff>523875</xdr:colOff>
      <xdr:row>57</xdr:row>
      <xdr:rowOff>47625</xdr:rowOff>
    </xdr:to>
    <xdr:sp macro="" textlink="">
      <xdr:nvSpPr>
        <xdr:cNvPr id="13" name="角丸四角形吹き出し 12">
          <a:extLst>
            <a:ext uri="{FF2B5EF4-FFF2-40B4-BE49-F238E27FC236}">
              <a16:creationId xmlns:a16="http://schemas.microsoft.com/office/drawing/2014/main" id="{00000000-0008-0000-0300-00000D000000}"/>
            </a:ext>
          </a:extLst>
        </xdr:cNvPr>
        <xdr:cNvSpPr/>
      </xdr:nvSpPr>
      <xdr:spPr bwMode="auto">
        <a:xfrm>
          <a:off x="5002241" y="9315449"/>
          <a:ext cx="5265709" cy="809626"/>
        </a:xfrm>
        <a:prstGeom prst="wedgeRoundRectCallout">
          <a:avLst>
            <a:gd name="adj1" fmla="val -54797"/>
            <a:gd name="adj2" fmla="val -42767"/>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緩和（熱貫流率または日射熱取得率）を利用する場合は、それぞれチェックを入れ、大きさを入力してください。</a:t>
          </a:r>
          <a:endParaRPr kumimoji="1" lang="en-US" altLang="ja-JP" sz="1100">
            <a:solidFill>
              <a:srgbClr val="FF0000"/>
            </a:solidFill>
          </a:endParaRPr>
        </a:p>
      </xdr:txBody>
    </xdr:sp>
    <xdr:clientData/>
  </xdr:twoCellAnchor>
  <xdr:twoCellAnchor>
    <xdr:from>
      <xdr:col>2</xdr:col>
      <xdr:colOff>295274</xdr:colOff>
      <xdr:row>62</xdr:row>
      <xdr:rowOff>9525</xdr:rowOff>
    </xdr:from>
    <xdr:to>
      <xdr:col>6</xdr:col>
      <xdr:colOff>228599</xdr:colOff>
      <xdr:row>65</xdr:row>
      <xdr:rowOff>55880</xdr:rowOff>
    </xdr:to>
    <xdr:sp macro="" textlink="">
      <xdr:nvSpPr>
        <xdr:cNvPr id="57" name="角丸四角形吹き出し 56">
          <a:extLst>
            <a:ext uri="{FF2B5EF4-FFF2-40B4-BE49-F238E27FC236}">
              <a16:creationId xmlns:a16="http://schemas.microsoft.com/office/drawing/2014/main" id="{00000000-0008-0000-0300-000039000000}"/>
            </a:ext>
          </a:extLst>
        </xdr:cNvPr>
        <xdr:cNvSpPr/>
      </xdr:nvSpPr>
      <xdr:spPr bwMode="auto">
        <a:xfrm>
          <a:off x="1666874" y="10944225"/>
          <a:ext cx="2676525" cy="560705"/>
        </a:xfrm>
        <a:prstGeom prst="wedgeRoundRectCallout">
          <a:avLst>
            <a:gd name="adj1" fmla="val -32126"/>
            <a:gd name="adj2" fmla="val -8390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wrap="square" lIns="18288" tIns="0" rIns="0" bIns="0" rtlCol="0" anchor="ctr" upright="1">
          <a:noAutofit/>
        </a:bodyPr>
        <a:lstStyle/>
        <a:p>
          <a:pPr>
            <a:spcAft>
              <a:spcPts val="0"/>
            </a:spcAft>
          </a:pPr>
          <a:r>
            <a:rPr lang="ja-JP" sz="1100">
              <a:solidFill>
                <a:srgbClr val="FF0000"/>
              </a:solidFill>
              <a:effectLst/>
              <a:latin typeface="ＭＳ ゴシック" panose="020B0609070205080204" pitchFamily="49" charset="-128"/>
              <a:ea typeface="ＭＳ ゴシック" panose="020B0609070205080204" pitchFamily="49" charset="-128"/>
              <a:cs typeface="Times New Roman" panose="02020603050405020304" pitchFamily="18" charset="0"/>
            </a:rPr>
            <a:t>設置階・方位・窓番号を入力いただくと審査がスムーズです。</a:t>
          </a:r>
          <a:endParaRPr lang="ja-JP" sz="1400">
            <a:effectLst/>
            <a:latin typeface="ＭＳ ゴシック" panose="020B0609070205080204" pitchFamily="49" charset="-128"/>
            <a:ea typeface="ＭＳ ゴシック" panose="020B0609070205080204" pitchFamily="49" charset="-128"/>
            <a:cs typeface="ＭＳ Ｐゴシック" panose="020B0600070205080204" pitchFamily="50" charset="-128"/>
          </a:endParaRPr>
        </a:p>
      </xdr:txBody>
    </xdr:sp>
    <xdr:clientData/>
  </xdr:twoCellAnchor>
  <xdr:twoCellAnchor>
    <xdr:from>
      <xdr:col>6</xdr:col>
      <xdr:colOff>314325</xdr:colOff>
      <xdr:row>42</xdr:row>
      <xdr:rowOff>133350</xdr:rowOff>
    </xdr:from>
    <xdr:to>
      <xdr:col>7</xdr:col>
      <xdr:colOff>333375</xdr:colOff>
      <xdr:row>43</xdr:row>
      <xdr:rowOff>142875</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4429125" y="7620000"/>
          <a:ext cx="704850" cy="180975"/>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304800</xdr:colOff>
      <xdr:row>87</xdr:row>
      <xdr:rowOff>28575</xdr:rowOff>
    </xdr:from>
    <xdr:to>
      <xdr:col>5</xdr:col>
      <xdr:colOff>533400</xdr:colOff>
      <xdr:row>88</xdr:row>
      <xdr:rowOff>76200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1676400" y="15249525"/>
          <a:ext cx="2286000" cy="219075"/>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6</xdr:row>
          <xdr:rowOff>628650</xdr:rowOff>
        </xdr:from>
        <xdr:to>
          <xdr:col>7</xdr:col>
          <xdr:colOff>466725</xdr:colOff>
          <xdr:row>7</xdr:row>
          <xdr:rowOff>209550</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04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205519</xdr:colOff>
      <xdr:row>45</xdr:row>
      <xdr:rowOff>21143</xdr:rowOff>
    </xdr:from>
    <xdr:to>
      <xdr:col>14</xdr:col>
      <xdr:colOff>258856</xdr:colOff>
      <xdr:row>53</xdr:row>
      <xdr:rowOff>233643</xdr:rowOff>
    </xdr:to>
    <xdr:grpSp>
      <xdr:nvGrpSpPr>
        <xdr:cNvPr id="25" name="グループ化 4">
          <a:extLst>
            <a:ext uri="{FF2B5EF4-FFF2-40B4-BE49-F238E27FC236}">
              <a16:creationId xmlns:a16="http://schemas.microsoft.com/office/drawing/2014/main" id="{00000000-0008-0000-0400-000019000000}"/>
            </a:ext>
          </a:extLst>
        </xdr:cNvPr>
        <xdr:cNvGrpSpPr>
          <a:grpSpLocks/>
        </xdr:cNvGrpSpPr>
      </xdr:nvGrpSpPr>
      <xdr:grpSpPr bwMode="auto">
        <a:xfrm>
          <a:off x="6501544" y="11251118"/>
          <a:ext cx="1644012" cy="2212750"/>
          <a:chOff x="251527" y="5495925"/>
          <a:chExt cx="1801197" cy="2547661"/>
        </a:xfrm>
      </xdr:grpSpPr>
      <xdr:pic>
        <xdr:nvPicPr>
          <xdr:cNvPr id="26" name="Picture 1">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0" y="5495925"/>
            <a:ext cx="1609725" cy="2095500"/>
          </a:xfrm>
          <a:prstGeom prst="rect">
            <a:avLst/>
          </a:prstGeom>
          <a:noFill/>
          <a:ln w="9525">
            <a:noFill/>
            <a:miter lim="800000"/>
            <a:headEnd/>
            <a:tailEnd/>
          </a:ln>
        </xdr:spPr>
      </xdr:pic>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251527" y="7757712"/>
            <a:ext cx="1801197" cy="285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HG丸ｺﾞｼｯｸM-PRO" panose="020F0600000000000000" pitchFamily="50" charset="-128"/>
                <a:ea typeface="HG丸ｺﾞｼｯｸM-PRO" panose="020F0600000000000000" pitchFamily="50" charset="-128"/>
              </a:rPr>
              <a:t>日除け寸法の取り方</a:t>
            </a:r>
          </a:p>
        </xdr:txBody>
      </xdr:sp>
    </xdr:grpSp>
    <xdr:clientData/>
  </xdr:twoCellAnchor>
  <mc:AlternateContent xmlns:mc="http://schemas.openxmlformats.org/markup-compatibility/2006">
    <mc:Choice xmlns:a14="http://schemas.microsoft.com/office/drawing/2010/main" Requires="a14">
      <xdr:twoCellAnchor editAs="oneCell">
        <xdr:from>
          <xdr:col>6</xdr:col>
          <xdr:colOff>200025</xdr:colOff>
          <xdr:row>23</xdr:row>
          <xdr:rowOff>123825</xdr:rowOff>
        </xdr:from>
        <xdr:to>
          <xdr:col>6</xdr:col>
          <xdr:colOff>504825</xdr:colOff>
          <xdr:row>24</xdr:row>
          <xdr:rowOff>114300</xdr:rowOff>
        </xdr:to>
        <xdr:sp macro="" textlink="">
          <xdr:nvSpPr>
            <xdr:cNvPr id="98372" name="Check Box 68" hidden="1">
              <a:extLst>
                <a:ext uri="{63B3BB69-23CF-44E3-9099-C40C66FF867C}">
                  <a14:compatExt spid="_x0000_s98372"/>
                </a:ext>
                <a:ext uri="{FF2B5EF4-FFF2-40B4-BE49-F238E27FC236}">
                  <a16:creationId xmlns:a16="http://schemas.microsoft.com/office/drawing/2014/main" id="{00000000-0008-0000-0400-00004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7</xdr:row>
          <xdr:rowOff>219075</xdr:rowOff>
        </xdr:from>
        <xdr:to>
          <xdr:col>7</xdr:col>
          <xdr:colOff>466725</xdr:colOff>
          <xdr:row>9</xdr:row>
          <xdr:rowOff>0</xdr:rowOff>
        </xdr:to>
        <xdr:sp macro="" textlink="">
          <xdr:nvSpPr>
            <xdr:cNvPr id="98375" name="Check Box 71" hidden="1">
              <a:extLst>
                <a:ext uri="{63B3BB69-23CF-44E3-9099-C40C66FF867C}">
                  <a14:compatExt spid="_x0000_s98375"/>
                </a:ext>
                <a:ext uri="{FF2B5EF4-FFF2-40B4-BE49-F238E27FC236}">
                  <a16:creationId xmlns:a16="http://schemas.microsoft.com/office/drawing/2014/main" id="{00000000-0008-0000-0400-00004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19050</xdr:rowOff>
        </xdr:from>
        <xdr:to>
          <xdr:col>7</xdr:col>
          <xdr:colOff>466725</xdr:colOff>
          <xdr:row>9</xdr:row>
          <xdr:rowOff>190500</xdr:rowOff>
        </xdr:to>
        <xdr:sp macro="" textlink="">
          <xdr:nvSpPr>
            <xdr:cNvPr id="98376" name="Check Box 72" hidden="1">
              <a:extLst>
                <a:ext uri="{63B3BB69-23CF-44E3-9099-C40C66FF867C}">
                  <a14:compatExt spid="_x0000_s98376"/>
                </a:ext>
                <a:ext uri="{FF2B5EF4-FFF2-40B4-BE49-F238E27FC236}">
                  <a16:creationId xmlns:a16="http://schemas.microsoft.com/office/drawing/2014/main" id="{00000000-0008-0000-0400-00004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10</xdr:row>
          <xdr:rowOff>0</xdr:rowOff>
        </xdr:from>
        <xdr:to>
          <xdr:col>7</xdr:col>
          <xdr:colOff>466725</xdr:colOff>
          <xdr:row>10</xdr:row>
          <xdr:rowOff>209550</xdr:rowOff>
        </xdr:to>
        <xdr:sp macro="" textlink="">
          <xdr:nvSpPr>
            <xdr:cNvPr id="98378" name="Check Box 74" hidden="1">
              <a:extLst>
                <a:ext uri="{63B3BB69-23CF-44E3-9099-C40C66FF867C}">
                  <a14:compatExt spid="_x0000_s98378"/>
                </a:ext>
                <a:ext uri="{FF2B5EF4-FFF2-40B4-BE49-F238E27FC236}">
                  <a16:creationId xmlns:a16="http://schemas.microsoft.com/office/drawing/2014/main" id="{00000000-0008-0000-0400-00004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10</xdr:row>
          <xdr:rowOff>228600</xdr:rowOff>
        </xdr:from>
        <xdr:to>
          <xdr:col>7</xdr:col>
          <xdr:colOff>466725</xdr:colOff>
          <xdr:row>11</xdr:row>
          <xdr:rowOff>209550</xdr:rowOff>
        </xdr:to>
        <xdr:sp macro="" textlink="">
          <xdr:nvSpPr>
            <xdr:cNvPr id="98379" name="Check Box 75" hidden="1">
              <a:extLst>
                <a:ext uri="{63B3BB69-23CF-44E3-9099-C40C66FF867C}">
                  <a14:compatExt spid="_x0000_s98379"/>
                </a:ext>
                <a:ext uri="{FF2B5EF4-FFF2-40B4-BE49-F238E27FC236}">
                  <a16:creationId xmlns:a16="http://schemas.microsoft.com/office/drawing/2014/main" id="{00000000-0008-0000-0400-00004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11</xdr:row>
          <xdr:rowOff>228600</xdr:rowOff>
        </xdr:from>
        <xdr:to>
          <xdr:col>7</xdr:col>
          <xdr:colOff>466725</xdr:colOff>
          <xdr:row>12</xdr:row>
          <xdr:rowOff>209550</xdr:rowOff>
        </xdr:to>
        <xdr:sp macro="" textlink="">
          <xdr:nvSpPr>
            <xdr:cNvPr id="98380" name="Check Box 76" hidden="1">
              <a:extLst>
                <a:ext uri="{63B3BB69-23CF-44E3-9099-C40C66FF867C}">
                  <a14:compatExt spid="_x0000_s98380"/>
                </a:ext>
                <a:ext uri="{FF2B5EF4-FFF2-40B4-BE49-F238E27FC236}">
                  <a16:creationId xmlns:a16="http://schemas.microsoft.com/office/drawing/2014/main" id="{00000000-0008-0000-0400-00004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13</xdr:row>
          <xdr:rowOff>0</xdr:rowOff>
        </xdr:from>
        <xdr:to>
          <xdr:col>7</xdr:col>
          <xdr:colOff>466725</xdr:colOff>
          <xdr:row>13</xdr:row>
          <xdr:rowOff>209550</xdr:rowOff>
        </xdr:to>
        <xdr:sp macro="" textlink="">
          <xdr:nvSpPr>
            <xdr:cNvPr id="98382" name="Check Box 78" hidden="1">
              <a:extLst>
                <a:ext uri="{63B3BB69-23CF-44E3-9099-C40C66FF867C}">
                  <a14:compatExt spid="_x0000_s98382"/>
                </a:ext>
                <a:ext uri="{FF2B5EF4-FFF2-40B4-BE49-F238E27FC236}">
                  <a16:creationId xmlns:a16="http://schemas.microsoft.com/office/drawing/2014/main" id="{00000000-0008-0000-0400-00004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14</xdr:row>
          <xdr:rowOff>0</xdr:rowOff>
        </xdr:from>
        <xdr:to>
          <xdr:col>7</xdr:col>
          <xdr:colOff>466725</xdr:colOff>
          <xdr:row>14</xdr:row>
          <xdr:rowOff>209550</xdr:rowOff>
        </xdr:to>
        <xdr:sp macro="" textlink="">
          <xdr:nvSpPr>
            <xdr:cNvPr id="98383" name="Check Box 79" hidden="1">
              <a:extLst>
                <a:ext uri="{63B3BB69-23CF-44E3-9099-C40C66FF867C}">
                  <a14:compatExt spid="_x0000_s98383"/>
                </a:ext>
                <a:ext uri="{FF2B5EF4-FFF2-40B4-BE49-F238E27FC236}">
                  <a16:creationId xmlns:a16="http://schemas.microsoft.com/office/drawing/2014/main" id="{00000000-0008-0000-0400-00004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15</xdr:row>
          <xdr:rowOff>0</xdr:rowOff>
        </xdr:from>
        <xdr:to>
          <xdr:col>7</xdr:col>
          <xdr:colOff>466725</xdr:colOff>
          <xdr:row>15</xdr:row>
          <xdr:rowOff>209550</xdr:rowOff>
        </xdr:to>
        <xdr:sp macro="" textlink="">
          <xdr:nvSpPr>
            <xdr:cNvPr id="98384" name="Check Box 80" hidden="1">
              <a:extLst>
                <a:ext uri="{63B3BB69-23CF-44E3-9099-C40C66FF867C}">
                  <a14:compatExt spid="_x0000_s98384"/>
                </a:ext>
                <a:ext uri="{FF2B5EF4-FFF2-40B4-BE49-F238E27FC236}">
                  <a16:creationId xmlns:a16="http://schemas.microsoft.com/office/drawing/2014/main" id="{00000000-0008-0000-0400-00005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0</xdr:rowOff>
        </xdr:from>
        <xdr:to>
          <xdr:col>7</xdr:col>
          <xdr:colOff>466725</xdr:colOff>
          <xdr:row>16</xdr:row>
          <xdr:rowOff>209550</xdr:rowOff>
        </xdr:to>
        <xdr:sp macro="" textlink="">
          <xdr:nvSpPr>
            <xdr:cNvPr id="98393" name="Check Box 89" hidden="1">
              <a:extLst>
                <a:ext uri="{63B3BB69-23CF-44E3-9099-C40C66FF867C}">
                  <a14:compatExt spid="_x0000_s98393"/>
                </a:ext>
                <a:ext uri="{FF2B5EF4-FFF2-40B4-BE49-F238E27FC236}">
                  <a16:creationId xmlns:a16="http://schemas.microsoft.com/office/drawing/2014/main" id="{00000000-0008-0000-0400-00005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219075</xdr:rowOff>
        </xdr:from>
        <xdr:to>
          <xdr:col>7</xdr:col>
          <xdr:colOff>466725</xdr:colOff>
          <xdr:row>17</xdr:row>
          <xdr:rowOff>200025</xdr:rowOff>
        </xdr:to>
        <xdr:sp macro="" textlink="">
          <xdr:nvSpPr>
            <xdr:cNvPr id="98394" name="Check Box 90" hidden="1">
              <a:extLst>
                <a:ext uri="{63B3BB69-23CF-44E3-9099-C40C66FF867C}">
                  <a14:compatExt spid="_x0000_s98394"/>
                </a:ext>
                <a:ext uri="{FF2B5EF4-FFF2-40B4-BE49-F238E27FC236}">
                  <a16:creationId xmlns:a16="http://schemas.microsoft.com/office/drawing/2014/main" id="{00000000-0008-0000-0400-00005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18</xdr:row>
          <xdr:rowOff>0</xdr:rowOff>
        </xdr:from>
        <xdr:to>
          <xdr:col>7</xdr:col>
          <xdr:colOff>466725</xdr:colOff>
          <xdr:row>18</xdr:row>
          <xdr:rowOff>209550</xdr:rowOff>
        </xdr:to>
        <xdr:sp macro="" textlink="">
          <xdr:nvSpPr>
            <xdr:cNvPr id="98395" name="Check Box 91" hidden="1">
              <a:extLst>
                <a:ext uri="{63B3BB69-23CF-44E3-9099-C40C66FF867C}">
                  <a14:compatExt spid="_x0000_s98395"/>
                </a:ext>
                <a:ext uri="{FF2B5EF4-FFF2-40B4-BE49-F238E27FC236}">
                  <a16:creationId xmlns:a16="http://schemas.microsoft.com/office/drawing/2014/main" id="{00000000-0008-0000-0400-00005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19</xdr:row>
          <xdr:rowOff>9525</xdr:rowOff>
        </xdr:from>
        <xdr:to>
          <xdr:col>7</xdr:col>
          <xdr:colOff>466725</xdr:colOff>
          <xdr:row>20</xdr:row>
          <xdr:rowOff>0</xdr:rowOff>
        </xdr:to>
        <xdr:sp macro="" textlink="">
          <xdr:nvSpPr>
            <xdr:cNvPr id="98397" name="Check Box 93" hidden="1">
              <a:extLst>
                <a:ext uri="{63B3BB69-23CF-44E3-9099-C40C66FF867C}">
                  <a14:compatExt spid="_x0000_s98397"/>
                </a:ext>
                <a:ext uri="{FF2B5EF4-FFF2-40B4-BE49-F238E27FC236}">
                  <a16:creationId xmlns:a16="http://schemas.microsoft.com/office/drawing/2014/main" id="{00000000-0008-0000-0400-00005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20</xdr:row>
          <xdr:rowOff>228600</xdr:rowOff>
        </xdr:from>
        <xdr:to>
          <xdr:col>7</xdr:col>
          <xdr:colOff>466725</xdr:colOff>
          <xdr:row>21</xdr:row>
          <xdr:rowOff>209550</xdr:rowOff>
        </xdr:to>
        <xdr:sp macro="" textlink="">
          <xdr:nvSpPr>
            <xdr:cNvPr id="98399" name="Check Box 95" hidden="1">
              <a:extLst>
                <a:ext uri="{63B3BB69-23CF-44E3-9099-C40C66FF867C}">
                  <a14:compatExt spid="_x0000_s98399"/>
                </a:ext>
                <a:ext uri="{FF2B5EF4-FFF2-40B4-BE49-F238E27FC236}">
                  <a16:creationId xmlns:a16="http://schemas.microsoft.com/office/drawing/2014/main" id="{00000000-0008-0000-0400-00005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19</xdr:row>
          <xdr:rowOff>228600</xdr:rowOff>
        </xdr:from>
        <xdr:to>
          <xdr:col>7</xdr:col>
          <xdr:colOff>466725</xdr:colOff>
          <xdr:row>20</xdr:row>
          <xdr:rowOff>209550</xdr:rowOff>
        </xdr:to>
        <xdr:sp macro="" textlink="">
          <xdr:nvSpPr>
            <xdr:cNvPr id="98406" name="Check Box 95" hidden="1">
              <a:extLst>
                <a:ext uri="{63B3BB69-23CF-44E3-9099-C40C66FF867C}">
                  <a14:compatExt spid="_x0000_s98406"/>
                </a:ext>
                <a:ext uri="{FF2B5EF4-FFF2-40B4-BE49-F238E27FC236}">
                  <a16:creationId xmlns:a16="http://schemas.microsoft.com/office/drawing/2014/main" id="{00000000-0008-0000-0400-00006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22</xdr:row>
          <xdr:rowOff>9525</xdr:rowOff>
        </xdr:from>
        <xdr:to>
          <xdr:col>7</xdr:col>
          <xdr:colOff>466725</xdr:colOff>
          <xdr:row>23</xdr:row>
          <xdr:rowOff>0</xdr:rowOff>
        </xdr:to>
        <xdr:sp macro="" textlink="">
          <xdr:nvSpPr>
            <xdr:cNvPr id="98407" name="Check Box 90" hidden="1">
              <a:extLst>
                <a:ext uri="{63B3BB69-23CF-44E3-9099-C40C66FF867C}">
                  <a14:compatExt spid="_x0000_s98407"/>
                </a:ext>
                <a:ext uri="{FF2B5EF4-FFF2-40B4-BE49-F238E27FC236}">
                  <a16:creationId xmlns:a16="http://schemas.microsoft.com/office/drawing/2014/main" id="{00000000-0008-0000-0400-00006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xdr:row>
          <xdr:rowOff>28575</xdr:rowOff>
        </xdr:from>
        <xdr:to>
          <xdr:col>7</xdr:col>
          <xdr:colOff>485775</xdr:colOff>
          <xdr:row>23</xdr:row>
          <xdr:rowOff>190500</xdr:rowOff>
        </xdr:to>
        <xdr:sp macro="" textlink="">
          <xdr:nvSpPr>
            <xdr:cNvPr id="98408" name="Check Box 91" hidden="1">
              <a:extLst>
                <a:ext uri="{63B3BB69-23CF-44E3-9099-C40C66FF867C}">
                  <a14:compatExt spid="_x0000_s98408"/>
                </a:ext>
                <a:ext uri="{FF2B5EF4-FFF2-40B4-BE49-F238E27FC236}">
                  <a16:creationId xmlns:a16="http://schemas.microsoft.com/office/drawing/2014/main" id="{00000000-0008-0000-0400-00006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24</xdr:row>
          <xdr:rowOff>0</xdr:rowOff>
        </xdr:from>
        <xdr:to>
          <xdr:col>7</xdr:col>
          <xdr:colOff>466725</xdr:colOff>
          <xdr:row>24</xdr:row>
          <xdr:rowOff>209550</xdr:rowOff>
        </xdr:to>
        <xdr:sp macro="" textlink="">
          <xdr:nvSpPr>
            <xdr:cNvPr id="98409" name="Check Box 93" hidden="1">
              <a:extLst>
                <a:ext uri="{63B3BB69-23CF-44E3-9099-C40C66FF867C}">
                  <a14:compatExt spid="_x0000_s98409"/>
                </a:ext>
                <a:ext uri="{FF2B5EF4-FFF2-40B4-BE49-F238E27FC236}">
                  <a16:creationId xmlns:a16="http://schemas.microsoft.com/office/drawing/2014/main" id="{00000000-0008-0000-0400-00006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26</xdr:row>
          <xdr:rowOff>19050</xdr:rowOff>
        </xdr:from>
        <xdr:to>
          <xdr:col>7</xdr:col>
          <xdr:colOff>466725</xdr:colOff>
          <xdr:row>27</xdr:row>
          <xdr:rowOff>0</xdr:rowOff>
        </xdr:to>
        <xdr:sp macro="" textlink="">
          <xdr:nvSpPr>
            <xdr:cNvPr id="98410" name="Check Box 95" hidden="1">
              <a:extLst>
                <a:ext uri="{63B3BB69-23CF-44E3-9099-C40C66FF867C}">
                  <a14:compatExt spid="_x0000_s98410"/>
                </a:ext>
                <a:ext uri="{FF2B5EF4-FFF2-40B4-BE49-F238E27FC236}">
                  <a16:creationId xmlns:a16="http://schemas.microsoft.com/office/drawing/2014/main" id="{00000000-0008-0000-0400-00006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25</xdr:row>
          <xdr:rowOff>19050</xdr:rowOff>
        </xdr:from>
        <xdr:to>
          <xdr:col>7</xdr:col>
          <xdr:colOff>466725</xdr:colOff>
          <xdr:row>26</xdr:row>
          <xdr:rowOff>0</xdr:rowOff>
        </xdr:to>
        <xdr:sp macro="" textlink="">
          <xdr:nvSpPr>
            <xdr:cNvPr id="98412" name="Check Box 95" hidden="1">
              <a:extLst>
                <a:ext uri="{63B3BB69-23CF-44E3-9099-C40C66FF867C}">
                  <a14:compatExt spid="_x0000_s98412"/>
                </a:ext>
                <a:ext uri="{FF2B5EF4-FFF2-40B4-BE49-F238E27FC236}">
                  <a16:creationId xmlns:a16="http://schemas.microsoft.com/office/drawing/2014/main" id="{00000000-0008-0000-0400-00006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27</xdr:row>
          <xdr:rowOff>9525</xdr:rowOff>
        </xdr:from>
        <xdr:to>
          <xdr:col>7</xdr:col>
          <xdr:colOff>466725</xdr:colOff>
          <xdr:row>28</xdr:row>
          <xdr:rowOff>0</xdr:rowOff>
        </xdr:to>
        <xdr:sp macro="" textlink="">
          <xdr:nvSpPr>
            <xdr:cNvPr id="98413" name="Check Box 109" hidden="1">
              <a:extLst>
                <a:ext uri="{63B3BB69-23CF-44E3-9099-C40C66FF867C}">
                  <a14:compatExt spid="_x0000_s98413"/>
                </a:ext>
                <a:ext uri="{FF2B5EF4-FFF2-40B4-BE49-F238E27FC236}">
                  <a16:creationId xmlns:a16="http://schemas.microsoft.com/office/drawing/2014/main" id="{00000000-0008-0000-0400-00006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28</xdr:row>
          <xdr:rowOff>9525</xdr:rowOff>
        </xdr:from>
        <xdr:to>
          <xdr:col>7</xdr:col>
          <xdr:colOff>466725</xdr:colOff>
          <xdr:row>29</xdr:row>
          <xdr:rowOff>0</xdr:rowOff>
        </xdr:to>
        <xdr:sp macro="" textlink="">
          <xdr:nvSpPr>
            <xdr:cNvPr id="98414" name="Check Box 110" hidden="1">
              <a:extLst>
                <a:ext uri="{63B3BB69-23CF-44E3-9099-C40C66FF867C}">
                  <a14:compatExt spid="_x0000_s98414"/>
                </a:ext>
                <a:ext uri="{FF2B5EF4-FFF2-40B4-BE49-F238E27FC236}">
                  <a16:creationId xmlns:a16="http://schemas.microsoft.com/office/drawing/2014/main" id="{00000000-0008-0000-0400-00006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41</xdr:row>
          <xdr:rowOff>9525</xdr:rowOff>
        </xdr:from>
        <xdr:to>
          <xdr:col>7</xdr:col>
          <xdr:colOff>485775</xdr:colOff>
          <xdr:row>42</xdr:row>
          <xdr:rowOff>0</xdr:rowOff>
        </xdr:to>
        <xdr:sp macro="" textlink="">
          <xdr:nvSpPr>
            <xdr:cNvPr id="98416" name="Check Box 112" hidden="1">
              <a:extLst>
                <a:ext uri="{63B3BB69-23CF-44E3-9099-C40C66FF867C}">
                  <a14:compatExt spid="_x0000_s98416"/>
                </a:ext>
                <a:ext uri="{FF2B5EF4-FFF2-40B4-BE49-F238E27FC236}">
                  <a16:creationId xmlns:a16="http://schemas.microsoft.com/office/drawing/2014/main" id="{00000000-0008-0000-0400-00007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29</xdr:row>
          <xdr:rowOff>9525</xdr:rowOff>
        </xdr:from>
        <xdr:to>
          <xdr:col>7</xdr:col>
          <xdr:colOff>466725</xdr:colOff>
          <xdr:row>30</xdr:row>
          <xdr:rowOff>0</xdr:rowOff>
        </xdr:to>
        <xdr:sp macro="" textlink="">
          <xdr:nvSpPr>
            <xdr:cNvPr id="98417" name="Check Box 113" hidden="1">
              <a:extLst>
                <a:ext uri="{63B3BB69-23CF-44E3-9099-C40C66FF867C}">
                  <a14:compatExt spid="_x0000_s98417"/>
                </a:ext>
                <a:ext uri="{FF2B5EF4-FFF2-40B4-BE49-F238E27FC236}">
                  <a16:creationId xmlns:a16="http://schemas.microsoft.com/office/drawing/2014/main" id="{00000000-0008-0000-0400-00007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30</xdr:row>
          <xdr:rowOff>9525</xdr:rowOff>
        </xdr:from>
        <xdr:to>
          <xdr:col>7</xdr:col>
          <xdr:colOff>466725</xdr:colOff>
          <xdr:row>31</xdr:row>
          <xdr:rowOff>0</xdr:rowOff>
        </xdr:to>
        <xdr:sp macro="" textlink="">
          <xdr:nvSpPr>
            <xdr:cNvPr id="98421" name="Check Box 117" hidden="1">
              <a:extLst>
                <a:ext uri="{63B3BB69-23CF-44E3-9099-C40C66FF867C}">
                  <a14:compatExt spid="_x0000_s98421"/>
                </a:ext>
                <a:ext uri="{FF2B5EF4-FFF2-40B4-BE49-F238E27FC236}">
                  <a16:creationId xmlns:a16="http://schemas.microsoft.com/office/drawing/2014/main" id="{00000000-0008-0000-0400-00007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31</xdr:row>
          <xdr:rowOff>9525</xdr:rowOff>
        </xdr:from>
        <xdr:to>
          <xdr:col>7</xdr:col>
          <xdr:colOff>466725</xdr:colOff>
          <xdr:row>32</xdr:row>
          <xdr:rowOff>0</xdr:rowOff>
        </xdr:to>
        <xdr:sp macro="" textlink="">
          <xdr:nvSpPr>
            <xdr:cNvPr id="98422" name="Check Box 118" hidden="1">
              <a:extLst>
                <a:ext uri="{63B3BB69-23CF-44E3-9099-C40C66FF867C}">
                  <a14:compatExt spid="_x0000_s98422"/>
                </a:ext>
                <a:ext uri="{FF2B5EF4-FFF2-40B4-BE49-F238E27FC236}">
                  <a16:creationId xmlns:a16="http://schemas.microsoft.com/office/drawing/2014/main" id="{00000000-0008-0000-0400-00007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32</xdr:row>
          <xdr:rowOff>19050</xdr:rowOff>
        </xdr:from>
        <xdr:to>
          <xdr:col>7</xdr:col>
          <xdr:colOff>466725</xdr:colOff>
          <xdr:row>33</xdr:row>
          <xdr:rowOff>0</xdr:rowOff>
        </xdr:to>
        <xdr:sp macro="" textlink="">
          <xdr:nvSpPr>
            <xdr:cNvPr id="98423" name="Check Box 119" hidden="1">
              <a:extLst>
                <a:ext uri="{63B3BB69-23CF-44E3-9099-C40C66FF867C}">
                  <a14:compatExt spid="_x0000_s98423"/>
                </a:ext>
                <a:ext uri="{FF2B5EF4-FFF2-40B4-BE49-F238E27FC236}">
                  <a16:creationId xmlns:a16="http://schemas.microsoft.com/office/drawing/2014/main" id="{00000000-0008-0000-0400-00007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34</xdr:row>
          <xdr:rowOff>0</xdr:rowOff>
        </xdr:from>
        <xdr:to>
          <xdr:col>7</xdr:col>
          <xdr:colOff>466725</xdr:colOff>
          <xdr:row>34</xdr:row>
          <xdr:rowOff>209550</xdr:rowOff>
        </xdr:to>
        <xdr:sp macro="" textlink="">
          <xdr:nvSpPr>
            <xdr:cNvPr id="98424" name="Check Box 120" hidden="1">
              <a:extLst>
                <a:ext uri="{63B3BB69-23CF-44E3-9099-C40C66FF867C}">
                  <a14:compatExt spid="_x0000_s98424"/>
                </a:ext>
                <a:ext uri="{FF2B5EF4-FFF2-40B4-BE49-F238E27FC236}">
                  <a16:creationId xmlns:a16="http://schemas.microsoft.com/office/drawing/2014/main" id="{00000000-0008-0000-0400-00007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33</xdr:row>
          <xdr:rowOff>19050</xdr:rowOff>
        </xdr:from>
        <xdr:to>
          <xdr:col>7</xdr:col>
          <xdr:colOff>466725</xdr:colOff>
          <xdr:row>34</xdr:row>
          <xdr:rowOff>0</xdr:rowOff>
        </xdr:to>
        <xdr:sp macro="" textlink="">
          <xdr:nvSpPr>
            <xdr:cNvPr id="98426" name="Check Box 122" hidden="1">
              <a:extLst>
                <a:ext uri="{63B3BB69-23CF-44E3-9099-C40C66FF867C}">
                  <a14:compatExt spid="_x0000_s98426"/>
                </a:ext>
                <a:ext uri="{FF2B5EF4-FFF2-40B4-BE49-F238E27FC236}">
                  <a16:creationId xmlns:a16="http://schemas.microsoft.com/office/drawing/2014/main" id="{00000000-0008-0000-0400-00007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35</xdr:row>
          <xdr:rowOff>9525</xdr:rowOff>
        </xdr:from>
        <xdr:to>
          <xdr:col>7</xdr:col>
          <xdr:colOff>466725</xdr:colOff>
          <xdr:row>36</xdr:row>
          <xdr:rowOff>0</xdr:rowOff>
        </xdr:to>
        <xdr:sp macro="" textlink="">
          <xdr:nvSpPr>
            <xdr:cNvPr id="98427" name="Check Box 123" hidden="1">
              <a:extLst>
                <a:ext uri="{63B3BB69-23CF-44E3-9099-C40C66FF867C}">
                  <a14:compatExt spid="_x0000_s98427"/>
                </a:ext>
                <a:ext uri="{FF2B5EF4-FFF2-40B4-BE49-F238E27FC236}">
                  <a16:creationId xmlns:a16="http://schemas.microsoft.com/office/drawing/2014/main" id="{00000000-0008-0000-0400-00007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36</xdr:row>
          <xdr:rowOff>9525</xdr:rowOff>
        </xdr:from>
        <xdr:to>
          <xdr:col>7</xdr:col>
          <xdr:colOff>466725</xdr:colOff>
          <xdr:row>37</xdr:row>
          <xdr:rowOff>0</xdr:rowOff>
        </xdr:to>
        <xdr:sp macro="" textlink="">
          <xdr:nvSpPr>
            <xdr:cNvPr id="98428" name="Check Box 124" hidden="1">
              <a:extLst>
                <a:ext uri="{63B3BB69-23CF-44E3-9099-C40C66FF867C}">
                  <a14:compatExt spid="_x0000_s98428"/>
                </a:ext>
                <a:ext uri="{FF2B5EF4-FFF2-40B4-BE49-F238E27FC236}">
                  <a16:creationId xmlns:a16="http://schemas.microsoft.com/office/drawing/2014/main" id="{00000000-0008-0000-0400-00007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37</xdr:row>
          <xdr:rowOff>19050</xdr:rowOff>
        </xdr:from>
        <xdr:to>
          <xdr:col>7</xdr:col>
          <xdr:colOff>466725</xdr:colOff>
          <xdr:row>38</xdr:row>
          <xdr:rowOff>0</xdr:rowOff>
        </xdr:to>
        <xdr:sp macro="" textlink="">
          <xdr:nvSpPr>
            <xdr:cNvPr id="98430" name="Check Box 126" hidden="1">
              <a:extLst>
                <a:ext uri="{63B3BB69-23CF-44E3-9099-C40C66FF867C}">
                  <a14:compatExt spid="_x0000_s98430"/>
                </a:ext>
                <a:ext uri="{FF2B5EF4-FFF2-40B4-BE49-F238E27FC236}">
                  <a16:creationId xmlns:a16="http://schemas.microsoft.com/office/drawing/2014/main" id="{00000000-0008-0000-0400-00007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39</xdr:row>
          <xdr:rowOff>9525</xdr:rowOff>
        </xdr:from>
        <xdr:to>
          <xdr:col>7</xdr:col>
          <xdr:colOff>466725</xdr:colOff>
          <xdr:row>40</xdr:row>
          <xdr:rowOff>0</xdr:rowOff>
        </xdr:to>
        <xdr:sp macro="" textlink="">
          <xdr:nvSpPr>
            <xdr:cNvPr id="98432" name="Check Box 128" hidden="1">
              <a:extLst>
                <a:ext uri="{63B3BB69-23CF-44E3-9099-C40C66FF867C}">
                  <a14:compatExt spid="_x0000_s98432"/>
                </a:ext>
                <a:ext uri="{FF2B5EF4-FFF2-40B4-BE49-F238E27FC236}">
                  <a16:creationId xmlns:a16="http://schemas.microsoft.com/office/drawing/2014/main" id="{00000000-0008-0000-0400-00008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40</xdr:row>
          <xdr:rowOff>9525</xdr:rowOff>
        </xdr:from>
        <xdr:to>
          <xdr:col>7</xdr:col>
          <xdr:colOff>466725</xdr:colOff>
          <xdr:row>41</xdr:row>
          <xdr:rowOff>0</xdr:rowOff>
        </xdr:to>
        <xdr:sp macro="" textlink="">
          <xdr:nvSpPr>
            <xdr:cNvPr id="98433" name="Check Box 129" hidden="1">
              <a:extLst>
                <a:ext uri="{63B3BB69-23CF-44E3-9099-C40C66FF867C}">
                  <a14:compatExt spid="_x0000_s98433"/>
                </a:ext>
                <a:ext uri="{FF2B5EF4-FFF2-40B4-BE49-F238E27FC236}">
                  <a16:creationId xmlns:a16="http://schemas.microsoft.com/office/drawing/2014/main" id="{00000000-0008-0000-0400-00008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38</xdr:row>
          <xdr:rowOff>9525</xdr:rowOff>
        </xdr:from>
        <xdr:to>
          <xdr:col>7</xdr:col>
          <xdr:colOff>466725</xdr:colOff>
          <xdr:row>39</xdr:row>
          <xdr:rowOff>0</xdr:rowOff>
        </xdr:to>
        <xdr:sp macro="" textlink="">
          <xdr:nvSpPr>
            <xdr:cNvPr id="98434" name="Check Box 130" hidden="1">
              <a:extLst>
                <a:ext uri="{63B3BB69-23CF-44E3-9099-C40C66FF867C}">
                  <a14:compatExt spid="_x0000_s98434"/>
                </a:ext>
                <a:ext uri="{FF2B5EF4-FFF2-40B4-BE49-F238E27FC236}">
                  <a16:creationId xmlns:a16="http://schemas.microsoft.com/office/drawing/2014/main" id="{00000000-0008-0000-0400-00008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16</xdr:row>
          <xdr:rowOff>219075</xdr:rowOff>
        </xdr:from>
        <xdr:to>
          <xdr:col>11</xdr:col>
          <xdr:colOff>457200</xdr:colOff>
          <xdr:row>17</xdr:row>
          <xdr:rowOff>209550</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04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17</xdr:row>
          <xdr:rowOff>228600</xdr:rowOff>
        </xdr:from>
        <xdr:to>
          <xdr:col>11</xdr:col>
          <xdr:colOff>457200</xdr:colOff>
          <xdr:row>19</xdr:row>
          <xdr:rowOff>0</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04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24</xdr:row>
          <xdr:rowOff>0</xdr:rowOff>
        </xdr:from>
        <xdr:to>
          <xdr:col>11</xdr:col>
          <xdr:colOff>457200</xdr:colOff>
          <xdr:row>25</xdr:row>
          <xdr:rowOff>0</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04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25</xdr:row>
          <xdr:rowOff>19050</xdr:rowOff>
        </xdr:from>
        <xdr:to>
          <xdr:col>11</xdr:col>
          <xdr:colOff>457200</xdr:colOff>
          <xdr:row>26</xdr:row>
          <xdr:rowOff>0</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04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19</xdr:row>
          <xdr:rowOff>9525</xdr:rowOff>
        </xdr:from>
        <xdr:to>
          <xdr:col>11</xdr:col>
          <xdr:colOff>457200</xdr:colOff>
          <xdr:row>20</xdr:row>
          <xdr:rowOff>0</xdr:rowOff>
        </xdr:to>
        <xdr:sp macro="" textlink="">
          <xdr:nvSpPr>
            <xdr:cNvPr id="98358" name="Check Box 54" hidden="1">
              <a:extLst>
                <a:ext uri="{63B3BB69-23CF-44E3-9099-C40C66FF867C}">
                  <a14:compatExt spid="_x0000_s98358"/>
                </a:ext>
                <a:ext uri="{FF2B5EF4-FFF2-40B4-BE49-F238E27FC236}">
                  <a16:creationId xmlns:a16="http://schemas.microsoft.com/office/drawing/2014/main" id="{00000000-0008-0000-0400-00003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19</xdr:row>
          <xdr:rowOff>228600</xdr:rowOff>
        </xdr:from>
        <xdr:to>
          <xdr:col>11</xdr:col>
          <xdr:colOff>457200</xdr:colOff>
          <xdr:row>20</xdr:row>
          <xdr:rowOff>209550</xdr:rowOff>
        </xdr:to>
        <xdr:sp macro="" textlink="">
          <xdr:nvSpPr>
            <xdr:cNvPr id="98360" name="Check Box 56" hidden="1">
              <a:extLst>
                <a:ext uri="{63B3BB69-23CF-44E3-9099-C40C66FF867C}">
                  <a14:compatExt spid="_x0000_s98360"/>
                </a:ext>
                <a:ext uri="{FF2B5EF4-FFF2-40B4-BE49-F238E27FC236}">
                  <a16:creationId xmlns:a16="http://schemas.microsoft.com/office/drawing/2014/main" id="{00000000-0008-0000-0400-00003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20</xdr:row>
          <xdr:rowOff>228600</xdr:rowOff>
        </xdr:from>
        <xdr:to>
          <xdr:col>11</xdr:col>
          <xdr:colOff>457200</xdr:colOff>
          <xdr:row>21</xdr:row>
          <xdr:rowOff>209550</xdr:rowOff>
        </xdr:to>
        <xdr:sp macro="" textlink="">
          <xdr:nvSpPr>
            <xdr:cNvPr id="98362" name="Check Box 58" hidden="1">
              <a:extLst>
                <a:ext uri="{63B3BB69-23CF-44E3-9099-C40C66FF867C}">
                  <a14:compatExt spid="_x0000_s98362"/>
                </a:ext>
                <a:ext uri="{FF2B5EF4-FFF2-40B4-BE49-F238E27FC236}">
                  <a16:creationId xmlns:a16="http://schemas.microsoft.com/office/drawing/2014/main" id="{00000000-0008-0000-0400-00003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22</xdr:row>
          <xdr:rowOff>9525</xdr:rowOff>
        </xdr:from>
        <xdr:to>
          <xdr:col>11</xdr:col>
          <xdr:colOff>457200</xdr:colOff>
          <xdr:row>23</xdr:row>
          <xdr:rowOff>0</xdr:rowOff>
        </xdr:to>
        <xdr:sp macro="" textlink="">
          <xdr:nvSpPr>
            <xdr:cNvPr id="98363" name="Check Box 59" hidden="1">
              <a:extLst>
                <a:ext uri="{63B3BB69-23CF-44E3-9099-C40C66FF867C}">
                  <a14:compatExt spid="_x0000_s98363"/>
                </a:ext>
                <a:ext uri="{FF2B5EF4-FFF2-40B4-BE49-F238E27FC236}">
                  <a16:creationId xmlns:a16="http://schemas.microsoft.com/office/drawing/2014/main" id="{00000000-0008-0000-0400-00003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23</xdr:row>
          <xdr:rowOff>9525</xdr:rowOff>
        </xdr:from>
        <xdr:to>
          <xdr:col>11</xdr:col>
          <xdr:colOff>457200</xdr:colOff>
          <xdr:row>24</xdr:row>
          <xdr:rowOff>0</xdr:rowOff>
        </xdr:to>
        <xdr:sp macro="" textlink="">
          <xdr:nvSpPr>
            <xdr:cNvPr id="98364" name="Check Box 60" hidden="1">
              <a:extLst>
                <a:ext uri="{63B3BB69-23CF-44E3-9099-C40C66FF867C}">
                  <a14:compatExt spid="_x0000_s98364"/>
                </a:ext>
                <a:ext uri="{FF2B5EF4-FFF2-40B4-BE49-F238E27FC236}">
                  <a16:creationId xmlns:a16="http://schemas.microsoft.com/office/drawing/2014/main" id="{00000000-0008-0000-0400-00003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27</xdr:row>
          <xdr:rowOff>9525</xdr:rowOff>
        </xdr:from>
        <xdr:to>
          <xdr:col>11</xdr:col>
          <xdr:colOff>457200</xdr:colOff>
          <xdr:row>28</xdr:row>
          <xdr:rowOff>0</xdr:rowOff>
        </xdr:to>
        <xdr:sp macro="" textlink="">
          <xdr:nvSpPr>
            <xdr:cNvPr id="98445" name="Check Box 7" hidden="1">
              <a:extLst>
                <a:ext uri="{63B3BB69-23CF-44E3-9099-C40C66FF867C}">
                  <a14:compatExt spid="_x0000_s98445"/>
                </a:ext>
                <a:ext uri="{FF2B5EF4-FFF2-40B4-BE49-F238E27FC236}">
                  <a16:creationId xmlns:a16="http://schemas.microsoft.com/office/drawing/2014/main" id="{00000000-0008-0000-0400-00008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28</xdr:row>
          <xdr:rowOff>9525</xdr:rowOff>
        </xdr:from>
        <xdr:to>
          <xdr:col>11</xdr:col>
          <xdr:colOff>457200</xdr:colOff>
          <xdr:row>29</xdr:row>
          <xdr:rowOff>0</xdr:rowOff>
        </xdr:to>
        <xdr:sp macro="" textlink="">
          <xdr:nvSpPr>
            <xdr:cNvPr id="98446" name="Check Box 7" hidden="1">
              <a:extLst>
                <a:ext uri="{63B3BB69-23CF-44E3-9099-C40C66FF867C}">
                  <a14:compatExt spid="_x0000_s98446"/>
                </a:ext>
                <a:ext uri="{FF2B5EF4-FFF2-40B4-BE49-F238E27FC236}">
                  <a16:creationId xmlns:a16="http://schemas.microsoft.com/office/drawing/2014/main" id="{00000000-0008-0000-0400-00008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xdr:row>
          <xdr:rowOff>9525</xdr:rowOff>
        </xdr:from>
        <xdr:to>
          <xdr:col>11</xdr:col>
          <xdr:colOff>457200</xdr:colOff>
          <xdr:row>30</xdr:row>
          <xdr:rowOff>0</xdr:rowOff>
        </xdr:to>
        <xdr:sp macro="" textlink="">
          <xdr:nvSpPr>
            <xdr:cNvPr id="98447" name="Check Box 7" hidden="1">
              <a:extLst>
                <a:ext uri="{63B3BB69-23CF-44E3-9099-C40C66FF867C}">
                  <a14:compatExt spid="_x0000_s98447"/>
                </a:ext>
                <a:ext uri="{FF2B5EF4-FFF2-40B4-BE49-F238E27FC236}">
                  <a16:creationId xmlns:a16="http://schemas.microsoft.com/office/drawing/2014/main" id="{00000000-0008-0000-0400-00008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xdr:row>
          <xdr:rowOff>9525</xdr:rowOff>
        </xdr:from>
        <xdr:to>
          <xdr:col>11</xdr:col>
          <xdr:colOff>457200</xdr:colOff>
          <xdr:row>31</xdr:row>
          <xdr:rowOff>0</xdr:rowOff>
        </xdr:to>
        <xdr:sp macro="" textlink="">
          <xdr:nvSpPr>
            <xdr:cNvPr id="98448" name="Check Box 7" hidden="1">
              <a:extLst>
                <a:ext uri="{63B3BB69-23CF-44E3-9099-C40C66FF867C}">
                  <a14:compatExt spid="_x0000_s98448"/>
                </a:ext>
                <a:ext uri="{FF2B5EF4-FFF2-40B4-BE49-F238E27FC236}">
                  <a16:creationId xmlns:a16="http://schemas.microsoft.com/office/drawing/2014/main" id="{00000000-0008-0000-0400-00009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26</xdr:row>
          <xdr:rowOff>19050</xdr:rowOff>
        </xdr:from>
        <xdr:to>
          <xdr:col>11</xdr:col>
          <xdr:colOff>457200</xdr:colOff>
          <xdr:row>27</xdr:row>
          <xdr:rowOff>0</xdr:rowOff>
        </xdr:to>
        <xdr:sp macro="" textlink="">
          <xdr:nvSpPr>
            <xdr:cNvPr id="98449" name="Check Box 7" hidden="1">
              <a:extLst>
                <a:ext uri="{63B3BB69-23CF-44E3-9099-C40C66FF867C}">
                  <a14:compatExt spid="_x0000_s98449"/>
                </a:ext>
                <a:ext uri="{FF2B5EF4-FFF2-40B4-BE49-F238E27FC236}">
                  <a16:creationId xmlns:a16="http://schemas.microsoft.com/office/drawing/2014/main" id="{00000000-0008-0000-0400-00009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31</xdr:row>
          <xdr:rowOff>9525</xdr:rowOff>
        </xdr:from>
        <xdr:to>
          <xdr:col>11</xdr:col>
          <xdr:colOff>457200</xdr:colOff>
          <xdr:row>32</xdr:row>
          <xdr:rowOff>0</xdr:rowOff>
        </xdr:to>
        <xdr:sp macro="" textlink="">
          <xdr:nvSpPr>
            <xdr:cNvPr id="98450" name="Check Box 7" hidden="1">
              <a:extLst>
                <a:ext uri="{63B3BB69-23CF-44E3-9099-C40C66FF867C}">
                  <a14:compatExt spid="_x0000_s98450"/>
                </a:ext>
                <a:ext uri="{FF2B5EF4-FFF2-40B4-BE49-F238E27FC236}">
                  <a16:creationId xmlns:a16="http://schemas.microsoft.com/office/drawing/2014/main" id="{00000000-0008-0000-0400-00009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32</xdr:row>
          <xdr:rowOff>9525</xdr:rowOff>
        </xdr:from>
        <xdr:to>
          <xdr:col>11</xdr:col>
          <xdr:colOff>457200</xdr:colOff>
          <xdr:row>33</xdr:row>
          <xdr:rowOff>0</xdr:rowOff>
        </xdr:to>
        <xdr:sp macro="" textlink="">
          <xdr:nvSpPr>
            <xdr:cNvPr id="98451" name="Check Box 7" hidden="1">
              <a:extLst>
                <a:ext uri="{63B3BB69-23CF-44E3-9099-C40C66FF867C}">
                  <a14:compatExt spid="_x0000_s98451"/>
                </a:ext>
                <a:ext uri="{FF2B5EF4-FFF2-40B4-BE49-F238E27FC236}">
                  <a16:creationId xmlns:a16="http://schemas.microsoft.com/office/drawing/2014/main" id="{00000000-0008-0000-0400-00009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33</xdr:row>
          <xdr:rowOff>9525</xdr:rowOff>
        </xdr:from>
        <xdr:to>
          <xdr:col>11</xdr:col>
          <xdr:colOff>457200</xdr:colOff>
          <xdr:row>34</xdr:row>
          <xdr:rowOff>0</xdr:rowOff>
        </xdr:to>
        <xdr:sp macro="" textlink="">
          <xdr:nvSpPr>
            <xdr:cNvPr id="98452" name="Check Box 7" hidden="1">
              <a:extLst>
                <a:ext uri="{63B3BB69-23CF-44E3-9099-C40C66FF867C}">
                  <a14:compatExt spid="_x0000_s98452"/>
                </a:ext>
                <a:ext uri="{FF2B5EF4-FFF2-40B4-BE49-F238E27FC236}">
                  <a16:creationId xmlns:a16="http://schemas.microsoft.com/office/drawing/2014/main" id="{00000000-0008-0000-0400-00009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33</xdr:row>
          <xdr:rowOff>228600</xdr:rowOff>
        </xdr:from>
        <xdr:to>
          <xdr:col>11</xdr:col>
          <xdr:colOff>457200</xdr:colOff>
          <xdr:row>35</xdr:row>
          <xdr:rowOff>0</xdr:rowOff>
        </xdr:to>
        <xdr:sp macro="" textlink="">
          <xdr:nvSpPr>
            <xdr:cNvPr id="98454" name="Check Box 7" hidden="1">
              <a:extLst>
                <a:ext uri="{63B3BB69-23CF-44E3-9099-C40C66FF867C}">
                  <a14:compatExt spid="_x0000_s98454"/>
                </a:ext>
                <a:ext uri="{FF2B5EF4-FFF2-40B4-BE49-F238E27FC236}">
                  <a16:creationId xmlns:a16="http://schemas.microsoft.com/office/drawing/2014/main" id="{00000000-0008-0000-0400-00009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35</xdr:row>
          <xdr:rowOff>9525</xdr:rowOff>
        </xdr:from>
        <xdr:to>
          <xdr:col>11</xdr:col>
          <xdr:colOff>457200</xdr:colOff>
          <xdr:row>36</xdr:row>
          <xdr:rowOff>0</xdr:rowOff>
        </xdr:to>
        <xdr:sp macro="" textlink="">
          <xdr:nvSpPr>
            <xdr:cNvPr id="98455" name="Check Box 7" hidden="1">
              <a:extLst>
                <a:ext uri="{63B3BB69-23CF-44E3-9099-C40C66FF867C}">
                  <a14:compatExt spid="_x0000_s98455"/>
                </a:ext>
                <a:ext uri="{FF2B5EF4-FFF2-40B4-BE49-F238E27FC236}">
                  <a16:creationId xmlns:a16="http://schemas.microsoft.com/office/drawing/2014/main" id="{00000000-0008-0000-0400-00009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36</xdr:row>
          <xdr:rowOff>9525</xdr:rowOff>
        </xdr:from>
        <xdr:to>
          <xdr:col>11</xdr:col>
          <xdr:colOff>457200</xdr:colOff>
          <xdr:row>37</xdr:row>
          <xdr:rowOff>0</xdr:rowOff>
        </xdr:to>
        <xdr:sp macro="" textlink="">
          <xdr:nvSpPr>
            <xdr:cNvPr id="98457" name="Check Box 7" hidden="1">
              <a:extLst>
                <a:ext uri="{63B3BB69-23CF-44E3-9099-C40C66FF867C}">
                  <a14:compatExt spid="_x0000_s98457"/>
                </a:ext>
                <a:ext uri="{FF2B5EF4-FFF2-40B4-BE49-F238E27FC236}">
                  <a16:creationId xmlns:a16="http://schemas.microsoft.com/office/drawing/2014/main" id="{00000000-0008-0000-0400-00009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37</xdr:row>
          <xdr:rowOff>9525</xdr:rowOff>
        </xdr:from>
        <xdr:to>
          <xdr:col>11</xdr:col>
          <xdr:colOff>457200</xdr:colOff>
          <xdr:row>38</xdr:row>
          <xdr:rowOff>0</xdr:rowOff>
        </xdr:to>
        <xdr:sp macro="" textlink="">
          <xdr:nvSpPr>
            <xdr:cNvPr id="98458" name="Check Box 7" hidden="1">
              <a:extLst>
                <a:ext uri="{63B3BB69-23CF-44E3-9099-C40C66FF867C}">
                  <a14:compatExt spid="_x0000_s98458"/>
                </a:ext>
                <a:ext uri="{FF2B5EF4-FFF2-40B4-BE49-F238E27FC236}">
                  <a16:creationId xmlns:a16="http://schemas.microsoft.com/office/drawing/2014/main" id="{00000000-0008-0000-0400-00009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38</xdr:row>
          <xdr:rowOff>9525</xdr:rowOff>
        </xdr:from>
        <xdr:to>
          <xdr:col>11</xdr:col>
          <xdr:colOff>457200</xdr:colOff>
          <xdr:row>39</xdr:row>
          <xdr:rowOff>0</xdr:rowOff>
        </xdr:to>
        <xdr:sp macro="" textlink="">
          <xdr:nvSpPr>
            <xdr:cNvPr id="98459" name="Check Box 7" hidden="1">
              <a:extLst>
                <a:ext uri="{63B3BB69-23CF-44E3-9099-C40C66FF867C}">
                  <a14:compatExt spid="_x0000_s98459"/>
                </a:ext>
                <a:ext uri="{FF2B5EF4-FFF2-40B4-BE49-F238E27FC236}">
                  <a16:creationId xmlns:a16="http://schemas.microsoft.com/office/drawing/2014/main" id="{00000000-0008-0000-0400-00009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xdr:row>
          <xdr:rowOff>0</xdr:rowOff>
        </xdr:from>
        <xdr:to>
          <xdr:col>11</xdr:col>
          <xdr:colOff>457200</xdr:colOff>
          <xdr:row>40</xdr:row>
          <xdr:rowOff>0</xdr:rowOff>
        </xdr:to>
        <xdr:sp macro="" textlink="">
          <xdr:nvSpPr>
            <xdr:cNvPr id="98460" name="Check Box 7" hidden="1">
              <a:extLst>
                <a:ext uri="{63B3BB69-23CF-44E3-9099-C40C66FF867C}">
                  <a14:compatExt spid="_x0000_s98460"/>
                </a:ext>
                <a:ext uri="{FF2B5EF4-FFF2-40B4-BE49-F238E27FC236}">
                  <a16:creationId xmlns:a16="http://schemas.microsoft.com/office/drawing/2014/main" id="{00000000-0008-0000-0400-00009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40</xdr:row>
          <xdr:rowOff>9525</xdr:rowOff>
        </xdr:from>
        <xdr:to>
          <xdr:col>11</xdr:col>
          <xdr:colOff>457200</xdr:colOff>
          <xdr:row>41</xdr:row>
          <xdr:rowOff>0</xdr:rowOff>
        </xdr:to>
        <xdr:sp macro="" textlink="">
          <xdr:nvSpPr>
            <xdr:cNvPr id="98461" name="Check Box 7" hidden="1">
              <a:extLst>
                <a:ext uri="{63B3BB69-23CF-44E3-9099-C40C66FF867C}">
                  <a14:compatExt spid="_x0000_s98461"/>
                </a:ext>
                <a:ext uri="{FF2B5EF4-FFF2-40B4-BE49-F238E27FC236}">
                  <a16:creationId xmlns:a16="http://schemas.microsoft.com/office/drawing/2014/main" id="{00000000-0008-0000-0400-00009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41</xdr:row>
          <xdr:rowOff>9525</xdr:rowOff>
        </xdr:from>
        <xdr:to>
          <xdr:col>11</xdr:col>
          <xdr:colOff>457200</xdr:colOff>
          <xdr:row>42</xdr:row>
          <xdr:rowOff>0</xdr:rowOff>
        </xdr:to>
        <xdr:sp macro="" textlink="">
          <xdr:nvSpPr>
            <xdr:cNvPr id="98462" name="Check Box 7" hidden="1">
              <a:extLst>
                <a:ext uri="{63B3BB69-23CF-44E3-9099-C40C66FF867C}">
                  <a14:compatExt spid="_x0000_s98462"/>
                </a:ext>
                <a:ext uri="{FF2B5EF4-FFF2-40B4-BE49-F238E27FC236}">
                  <a16:creationId xmlns:a16="http://schemas.microsoft.com/office/drawing/2014/main" id="{00000000-0008-0000-0400-00009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0</xdr:rowOff>
        </xdr:from>
        <xdr:to>
          <xdr:col>11</xdr:col>
          <xdr:colOff>457200</xdr:colOff>
          <xdr:row>9</xdr:row>
          <xdr:rowOff>0</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04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9525</xdr:rowOff>
        </xdr:from>
        <xdr:to>
          <xdr:col>11</xdr:col>
          <xdr:colOff>438150</xdr:colOff>
          <xdr:row>13</xdr:row>
          <xdr:rowOff>200025</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04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219075</xdr:rowOff>
        </xdr:from>
        <xdr:to>
          <xdr:col>11</xdr:col>
          <xdr:colOff>457200</xdr:colOff>
          <xdr:row>9</xdr:row>
          <xdr:rowOff>209550</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04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209550</xdr:rowOff>
        </xdr:from>
        <xdr:to>
          <xdr:col>11</xdr:col>
          <xdr:colOff>457200</xdr:colOff>
          <xdr:row>12</xdr:row>
          <xdr:rowOff>0</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04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219075</xdr:rowOff>
        </xdr:from>
        <xdr:to>
          <xdr:col>11</xdr:col>
          <xdr:colOff>457200</xdr:colOff>
          <xdr:row>12</xdr:row>
          <xdr:rowOff>209550</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04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6</xdr:row>
          <xdr:rowOff>619125</xdr:rowOff>
        </xdr:from>
        <xdr:to>
          <xdr:col>11</xdr:col>
          <xdr:colOff>457200</xdr:colOff>
          <xdr:row>7</xdr:row>
          <xdr:rowOff>209550</xdr:rowOff>
        </xdr:to>
        <xdr:sp macro="" textlink="">
          <xdr:nvSpPr>
            <xdr:cNvPr id="98401" name="Check Box 97" hidden="1">
              <a:extLst>
                <a:ext uri="{63B3BB69-23CF-44E3-9099-C40C66FF867C}">
                  <a14:compatExt spid="_x0000_s98401"/>
                </a:ext>
                <a:ext uri="{FF2B5EF4-FFF2-40B4-BE49-F238E27FC236}">
                  <a16:creationId xmlns:a16="http://schemas.microsoft.com/office/drawing/2014/main" id="{00000000-0008-0000-0400-00006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219075</xdr:rowOff>
        </xdr:from>
        <xdr:to>
          <xdr:col>11</xdr:col>
          <xdr:colOff>457200</xdr:colOff>
          <xdr:row>10</xdr:row>
          <xdr:rowOff>209550</xdr:rowOff>
        </xdr:to>
        <xdr:sp macro="" textlink="">
          <xdr:nvSpPr>
            <xdr:cNvPr id="98444" name="Check Box 10" hidden="1">
              <a:extLst>
                <a:ext uri="{63B3BB69-23CF-44E3-9099-C40C66FF867C}">
                  <a14:compatExt spid="_x0000_s98444"/>
                </a:ext>
                <a:ext uri="{FF2B5EF4-FFF2-40B4-BE49-F238E27FC236}">
                  <a16:creationId xmlns:a16="http://schemas.microsoft.com/office/drawing/2014/main" id="{00000000-0008-0000-0400-00008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9525</xdr:rowOff>
        </xdr:from>
        <xdr:to>
          <xdr:col>11</xdr:col>
          <xdr:colOff>438150</xdr:colOff>
          <xdr:row>14</xdr:row>
          <xdr:rowOff>200025</xdr:rowOff>
        </xdr:to>
        <xdr:sp macro="" textlink="">
          <xdr:nvSpPr>
            <xdr:cNvPr id="98484" name="Check Box 3" hidden="1">
              <a:extLst>
                <a:ext uri="{63B3BB69-23CF-44E3-9099-C40C66FF867C}">
                  <a14:compatExt spid="_x0000_s98484"/>
                </a:ext>
                <a:ext uri="{FF2B5EF4-FFF2-40B4-BE49-F238E27FC236}">
                  <a16:creationId xmlns:a16="http://schemas.microsoft.com/office/drawing/2014/main" id="{00000000-0008-0000-0400-0000B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9525</xdr:rowOff>
        </xdr:from>
        <xdr:to>
          <xdr:col>11</xdr:col>
          <xdr:colOff>438150</xdr:colOff>
          <xdr:row>15</xdr:row>
          <xdr:rowOff>200025</xdr:rowOff>
        </xdr:to>
        <xdr:sp macro="" textlink="">
          <xdr:nvSpPr>
            <xdr:cNvPr id="98485" name="Check Box 3" hidden="1">
              <a:extLst>
                <a:ext uri="{63B3BB69-23CF-44E3-9099-C40C66FF867C}">
                  <a14:compatExt spid="_x0000_s98485"/>
                </a:ext>
                <a:ext uri="{FF2B5EF4-FFF2-40B4-BE49-F238E27FC236}">
                  <a16:creationId xmlns:a16="http://schemas.microsoft.com/office/drawing/2014/main" id="{00000000-0008-0000-0400-0000B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16</xdr:row>
          <xdr:rowOff>9525</xdr:rowOff>
        </xdr:from>
        <xdr:to>
          <xdr:col>11</xdr:col>
          <xdr:colOff>438150</xdr:colOff>
          <xdr:row>16</xdr:row>
          <xdr:rowOff>200025</xdr:rowOff>
        </xdr:to>
        <xdr:sp macro="" textlink="">
          <xdr:nvSpPr>
            <xdr:cNvPr id="98486" name="Check Box 3" hidden="1">
              <a:extLst>
                <a:ext uri="{63B3BB69-23CF-44E3-9099-C40C66FF867C}">
                  <a14:compatExt spid="_x0000_s98486"/>
                </a:ext>
                <a:ext uri="{FF2B5EF4-FFF2-40B4-BE49-F238E27FC236}">
                  <a16:creationId xmlns:a16="http://schemas.microsoft.com/office/drawing/2014/main" id="{00000000-0008-0000-0400-0000B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7</xdr:row>
          <xdr:rowOff>9525</xdr:rowOff>
        </xdr:from>
        <xdr:to>
          <xdr:col>12</xdr:col>
          <xdr:colOff>514350</xdr:colOff>
          <xdr:row>7</xdr:row>
          <xdr:rowOff>190500</xdr:rowOff>
        </xdr:to>
        <xdr:sp macro="" textlink="">
          <xdr:nvSpPr>
            <xdr:cNvPr id="98348" name="Check Box 44" hidden="1">
              <a:extLst>
                <a:ext uri="{63B3BB69-23CF-44E3-9099-C40C66FF867C}">
                  <a14:compatExt spid="_x0000_s98348"/>
                </a:ext>
                <a:ext uri="{FF2B5EF4-FFF2-40B4-BE49-F238E27FC236}">
                  <a16:creationId xmlns:a16="http://schemas.microsoft.com/office/drawing/2014/main" id="{00000000-0008-0000-0400-00002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8</xdr:row>
          <xdr:rowOff>19050</xdr:rowOff>
        </xdr:from>
        <xdr:to>
          <xdr:col>12</xdr:col>
          <xdr:colOff>514350</xdr:colOff>
          <xdr:row>8</xdr:row>
          <xdr:rowOff>200025</xdr:rowOff>
        </xdr:to>
        <xdr:sp macro="" textlink="">
          <xdr:nvSpPr>
            <xdr:cNvPr id="98349" name="Check Box 45" hidden="1">
              <a:extLst>
                <a:ext uri="{63B3BB69-23CF-44E3-9099-C40C66FF867C}">
                  <a14:compatExt spid="_x0000_s98349"/>
                </a:ext>
                <a:ext uri="{FF2B5EF4-FFF2-40B4-BE49-F238E27FC236}">
                  <a16:creationId xmlns:a16="http://schemas.microsoft.com/office/drawing/2014/main" id="{00000000-0008-0000-0400-00002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12</xdr:row>
          <xdr:rowOff>9525</xdr:rowOff>
        </xdr:from>
        <xdr:to>
          <xdr:col>12</xdr:col>
          <xdr:colOff>514350</xdr:colOff>
          <xdr:row>12</xdr:row>
          <xdr:rowOff>200025</xdr:rowOff>
        </xdr:to>
        <xdr:sp macro="" textlink="">
          <xdr:nvSpPr>
            <xdr:cNvPr id="98350" name="Check Box 46" hidden="1">
              <a:extLst>
                <a:ext uri="{63B3BB69-23CF-44E3-9099-C40C66FF867C}">
                  <a14:compatExt spid="_x0000_s98350"/>
                </a:ext>
                <a:ext uri="{FF2B5EF4-FFF2-40B4-BE49-F238E27FC236}">
                  <a16:creationId xmlns:a16="http://schemas.microsoft.com/office/drawing/2014/main" id="{00000000-0008-0000-0400-00002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13</xdr:row>
          <xdr:rowOff>9525</xdr:rowOff>
        </xdr:from>
        <xdr:to>
          <xdr:col>12</xdr:col>
          <xdr:colOff>514350</xdr:colOff>
          <xdr:row>13</xdr:row>
          <xdr:rowOff>209550</xdr:rowOff>
        </xdr:to>
        <xdr:sp macro="" textlink="">
          <xdr:nvSpPr>
            <xdr:cNvPr id="98351" name="Check Box 47" hidden="1">
              <a:extLst>
                <a:ext uri="{63B3BB69-23CF-44E3-9099-C40C66FF867C}">
                  <a14:compatExt spid="_x0000_s98351"/>
                </a:ext>
                <a:ext uri="{FF2B5EF4-FFF2-40B4-BE49-F238E27FC236}">
                  <a16:creationId xmlns:a16="http://schemas.microsoft.com/office/drawing/2014/main" id="{00000000-0008-0000-0400-00002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14</xdr:row>
          <xdr:rowOff>19050</xdr:rowOff>
        </xdr:from>
        <xdr:to>
          <xdr:col>12</xdr:col>
          <xdr:colOff>514350</xdr:colOff>
          <xdr:row>14</xdr:row>
          <xdr:rowOff>200025</xdr:rowOff>
        </xdr:to>
        <xdr:sp macro="" textlink="">
          <xdr:nvSpPr>
            <xdr:cNvPr id="98352" name="Check Box 48" hidden="1">
              <a:extLst>
                <a:ext uri="{63B3BB69-23CF-44E3-9099-C40C66FF867C}">
                  <a14:compatExt spid="_x0000_s98352"/>
                </a:ext>
                <a:ext uri="{FF2B5EF4-FFF2-40B4-BE49-F238E27FC236}">
                  <a16:creationId xmlns:a16="http://schemas.microsoft.com/office/drawing/2014/main" id="{00000000-0008-0000-0400-00003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21</xdr:row>
          <xdr:rowOff>9525</xdr:rowOff>
        </xdr:from>
        <xdr:to>
          <xdr:col>12</xdr:col>
          <xdr:colOff>514350</xdr:colOff>
          <xdr:row>21</xdr:row>
          <xdr:rowOff>190500</xdr:rowOff>
        </xdr:to>
        <xdr:sp macro="" textlink="">
          <xdr:nvSpPr>
            <xdr:cNvPr id="98353" name="Check Box 49" hidden="1">
              <a:extLst>
                <a:ext uri="{63B3BB69-23CF-44E3-9099-C40C66FF867C}">
                  <a14:compatExt spid="_x0000_s98353"/>
                </a:ext>
                <a:ext uri="{FF2B5EF4-FFF2-40B4-BE49-F238E27FC236}">
                  <a16:creationId xmlns:a16="http://schemas.microsoft.com/office/drawing/2014/main" id="{00000000-0008-0000-0400-00003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22</xdr:row>
          <xdr:rowOff>28575</xdr:rowOff>
        </xdr:from>
        <xdr:to>
          <xdr:col>12</xdr:col>
          <xdr:colOff>514350</xdr:colOff>
          <xdr:row>22</xdr:row>
          <xdr:rowOff>209550</xdr:rowOff>
        </xdr:to>
        <xdr:sp macro="" textlink="">
          <xdr:nvSpPr>
            <xdr:cNvPr id="98354" name="Check Box 50" hidden="1">
              <a:extLst>
                <a:ext uri="{63B3BB69-23CF-44E3-9099-C40C66FF867C}">
                  <a14:compatExt spid="_x0000_s98354"/>
                </a:ext>
                <a:ext uri="{FF2B5EF4-FFF2-40B4-BE49-F238E27FC236}">
                  <a16:creationId xmlns:a16="http://schemas.microsoft.com/office/drawing/2014/main" id="{00000000-0008-0000-0400-00003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9</xdr:row>
          <xdr:rowOff>9525</xdr:rowOff>
        </xdr:from>
        <xdr:to>
          <xdr:col>12</xdr:col>
          <xdr:colOff>514350</xdr:colOff>
          <xdr:row>9</xdr:row>
          <xdr:rowOff>190500</xdr:rowOff>
        </xdr:to>
        <xdr:sp macro="" textlink="">
          <xdr:nvSpPr>
            <xdr:cNvPr id="98355" name="Check Box 51" hidden="1">
              <a:extLst>
                <a:ext uri="{63B3BB69-23CF-44E3-9099-C40C66FF867C}">
                  <a14:compatExt spid="_x0000_s98355"/>
                </a:ext>
                <a:ext uri="{FF2B5EF4-FFF2-40B4-BE49-F238E27FC236}">
                  <a16:creationId xmlns:a16="http://schemas.microsoft.com/office/drawing/2014/main" id="{00000000-0008-0000-0400-00003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10</xdr:row>
          <xdr:rowOff>9525</xdr:rowOff>
        </xdr:from>
        <xdr:to>
          <xdr:col>12</xdr:col>
          <xdr:colOff>514350</xdr:colOff>
          <xdr:row>10</xdr:row>
          <xdr:rowOff>190500</xdr:rowOff>
        </xdr:to>
        <xdr:sp macro="" textlink="">
          <xdr:nvSpPr>
            <xdr:cNvPr id="98356" name="Check Box 52" hidden="1">
              <a:extLst>
                <a:ext uri="{63B3BB69-23CF-44E3-9099-C40C66FF867C}">
                  <a14:compatExt spid="_x0000_s98356"/>
                </a:ext>
                <a:ext uri="{FF2B5EF4-FFF2-40B4-BE49-F238E27FC236}">
                  <a16:creationId xmlns:a16="http://schemas.microsoft.com/office/drawing/2014/main" id="{00000000-0008-0000-0400-00003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11</xdr:row>
          <xdr:rowOff>9525</xdr:rowOff>
        </xdr:from>
        <xdr:to>
          <xdr:col>12</xdr:col>
          <xdr:colOff>514350</xdr:colOff>
          <xdr:row>11</xdr:row>
          <xdr:rowOff>190500</xdr:rowOff>
        </xdr:to>
        <xdr:sp macro="" textlink="">
          <xdr:nvSpPr>
            <xdr:cNvPr id="98357" name="Check Box 53" hidden="1">
              <a:extLst>
                <a:ext uri="{63B3BB69-23CF-44E3-9099-C40C66FF867C}">
                  <a14:compatExt spid="_x0000_s98357"/>
                </a:ext>
                <a:ext uri="{FF2B5EF4-FFF2-40B4-BE49-F238E27FC236}">
                  <a16:creationId xmlns:a16="http://schemas.microsoft.com/office/drawing/2014/main" id="{00000000-0008-0000-0400-00003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15</xdr:row>
          <xdr:rowOff>19050</xdr:rowOff>
        </xdr:from>
        <xdr:to>
          <xdr:col>12</xdr:col>
          <xdr:colOff>514350</xdr:colOff>
          <xdr:row>15</xdr:row>
          <xdr:rowOff>200025</xdr:rowOff>
        </xdr:to>
        <xdr:sp macro="" textlink="">
          <xdr:nvSpPr>
            <xdr:cNvPr id="98365" name="Check Box 61" hidden="1">
              <a:extLst>
                <a:ext uri="{63B3BB69-23CF-44E3-9099-C40C66FF867C}">
                  <a14:compatExt spid="_x0000_s98365"/>
                </a:ext>
                <a:ext uri="{FF2B5EF4-FFF2-40B4-BE49-F238E27FC236}">
                  <a16:creationId xmlns:a16="http://schemas.microsoft.com/office/drawing/2014/main" id="{00000000-0008-0000-0400-00003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16</xdr:row>
          <xdr:rowOff>19050</xdr:rowOff>
        </xdr:from>
        <xdr:to>
          <xdr:col>12</xdr:col>
          <xdr:colOff>514350</xdr:colOff>
          <xdr:row>16</xdr:row>
          <xdr:rowOff>200025</xdr:rowOff>
        </xdr:to>
        <xdr:sp macro="" textlink="">
          <xdr:nvSpPr>
            <xdr:cNvPr id="98366" name="Check Box 62" hidden="1">
              <a:extLst>
                <a:ext uri="{63B3BB69-23CF-44E3-9099-C40C66FF867C}">
                  <a14:compatExt spid="_x0000_s98366"/>
                </a:ext>
                <a:ext uri="{FF2B5EF4-FFF2-40B4-BE49-F238E27FC236}">
                  <a16:creationId xmlns:a16="http://schemas.microsoft.com/office/drawing/2014/main" id="{00000000-0008-0000-0400-00003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17</xdr:row>
          <xdr:rowOff>9525</xdr:rowOff>
        </xdr:from>
        <xdr:to>
          <xdr:col>12</xdr:col>
          <xdr:colOff>514350</xdr:colOff>
          <xdr:row>17</xdr:row>
          <xdr:rowOff>190500</xdr:rowOff>
        </xdr:to>
        <xdr:sp macro="" textlink="">
          <xdr:nvSpPr>
            <xdr:cNvPr id="98368" name="Check Box 64" hidden="1">
              <a:extLst>
                <a:ext uri="{63B3BB69-23CF-44E3-9099-C40C66FF867C}">
                  <a14:compatExt spid="_x0000_s98368"/>
                </a:ext>
                <a:ext uri="{FF2B5EF4-FFF2-40B4-BE49-F238E27FC236}">
                  <a16:creationId xmlns:a16="http://schemas.microsoft.com/office/drawing/2014/main" id="{00000000-0008-0000-0400-00004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18</xdr:row>
          <xdr:rowOff>19050</xdr:rowOff>
        </xdr:from>
        <xdr:to>
          <xdr:col>12</xdr:col>
          <xdr:colOff>514350</xdr:colOff>
          <xdr:row>18</xdr:row>
          <xdr:rowOff>200025</xdr:rowOff>
        </xdr:to>
        <xdr:sp macro="" textlink="">
          <xdr:nvSpPr>
            <xdr:cNvPr id="98369" name="Check Box 65" hidden="1">
              <a:extLst>
                <a:ext uri="{63B3BB69-23CF-44E3-9099-C40C66FF867C}">
                  <a14:compatExt spid="_x0000_s98369"/>
                </a:ext>
                <a:ext uri="{FF2B5EF4-FFF2-40B4-BE49-F238E27FC236}">
                  <a16:creationId xmlns:a16="http://schemas.microsoft.com/office/drawing/2014/main" id="{00000000-0008-0000-0400-00004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19</xdr:row>
          <xdr:rowOff>19050</xdr:rowOff>
        </xdr:from>
        <xdr:to>
          <xdr:col>12</xdr:col>
          <xdr:colOff>514350</xdr:colOff>
          <xdr:row>19</xdr:row>
          <xdr:rowOff>200025</xdr:rowOff>
        </xdr:to>
        <xdr:sp macro="" textlink="">
          <xdr:nvSpPr>
            <xdr:cNvPr id="98370" name="Check Box 66" hidden="1">
              <a:extLst>
                <a:ext uri="{63B3BB69-23CF-44E3-9099-C40C66FF867C}">
                  <a14:compatExt spid="_x0000_s98370"/>
                </a:ext>
                <a:ext uri="{FF2B5EF4-FFF2-40B4-BE49-F238E27FC236}">
                  <a16:creationId xmlns:a16="http://schemas.microsoft.com/office/drawing/2014/main" id="{00000000-0008-0000-0400-00004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23</xdr:row>
          <xdr:rowOff>0</xdr:rowOff>
        </xdr:from>
        <xdr:to>
          <xdr:col>12</xdr:col>
          <xdr:colOff>514350</xdr:colOff>
          <xdr:row>24</xdr:row>
          <xdr:rowOff>0</xdr:rowOff>
        </xdr:to>
        <xdr:sp macro="" textlink="">
          <xdr:nvSpPr>
            <xdr:cNvPr id="98463" name="Check Box 7" hidden="1">
              <a:extLst>
                <a:ext uri="{63B3BB69-23CF-44E3-9099-C40C66FF867C}">
                  <a14:compatExt spid="_x0000_s98463"/>
                </a:ext>
                <a:ext uri="{FF2B5EF4-FFF2-40B4-BE49-F238E27FC236}">
                  <a16:creationId xmlns:a16="http://schemas.microsoft.com/office/drawing/2014/main" id="{00000000-0008-0000-0400-00009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24</xdr:row>
          <xdr:rowOff>0</xdr:rowOff>
        </xdr:from>
        <xdr:to>
          <xdr:col>12</xdr:col>
          <xdr:colOff>514350</xdr:colOff>
          <xdr:row>25</xdr:row>
          <xdr:rowOff>0</xdr:rowOff>
        </xdr:to>
        <xdr:sp macro="" textlink="">
          <xdr:nvSpPr>
            <xdr:cNvPr id="98464" name="Check Box 7" hidden="1">
              <a:extLst>
                <a:ext uri="{63B3BB69-23CF-44E3-9099-C40C66FF867C}">
                  <a14:compatExt spid="_x0000_s98464"/>
                </a:ext>
                <a:ext uri="{FF2B5EF4-FFF2-40B4-BE49-F238E27FC236}">
                  <a16:creationId xmlns:a16="http://schemas.microsoft.com/office/drawing/2014/main" id="{00000000-0008-0000-0400-0000A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25</xdr:row>
          <xdr:rowOff>9525</xdr:rowOff>
        </xdr:from>
        <xdr:to>
          <xdr:col>12</xdr:col>
          <xdr:colOff>514350</xdr:colOff>
          <xdr:row>26</xdr:row>
          <xdr:rowOff>0</xdr:rowOff>
        </xdr:to>
        <xdr:sp macro="" textlink="">
          <xdr:nvSpPr>
            <xdr:cNvPr id="98466" name="Check Box 7" hidden="1">
              <a:extLst>
                <a:ext uri="{63B3BB69-23CF-44E3-9099-C40C66FF867C}">
                  <a14:compatExt spid="_x0000_s98466"/>
                </a:ext>
                <a:ext uri="{FF2B5EF4-FFF2-40B4-BE49-F238E27FC236}">
                  <a16:creationId xmlns:a16="http://schemas.microsoft.com/office/drawing/2014/main" id="{00000000-0008-0000-0400-0000A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26</xdr:row>
          <xdr:rowOff>19050</xdr:rowOff>
        </xdr:from>
        <xdr:to>
          <xdr:col>12</xdr:col>
          <xdr:colOff>514350</xdr:colOff>
          <xdr:row>27</xdr:row>
          <xdr:rowOff>0</xdr:rowOff>
        </xdr:to>
        <xdr:sp macro="" textlink="">
          <xdr:nvSpPr>
            <xdr:cNvPr id="98467" name="Check Box 7" hidden="1">
              <a:extLst>
                <a:ext uri="{63B3BB69-23CF-44E3-9099-C40C66FF867C}">
                  <a14:compatExt spid="_x0000_s98467"/>
                </a:ext>
                <a:ext uri="{FF2B5EF4-FFF2-40B4-BE49-F238E27FC236}">
                  <a16:creationId xmlns:a16="http://schemas.microsoft.com/office/drawing/2014/main" id="{00000000-0008-0000-0400-0000A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27</xdr:row>
          <xdr:rowOff>9525</xdr:rowOff>
        </xdr:from>
        <xdr:to>
          <xdr:col>12</xdr:col>
          <xdr:colOff>514350</xdr:colOff>
          <xdr:row>28</xdr:row>
          <xdr:rowOff>0</xdr:rowOff>
        </xdr:to>
        <xdr:sp macro="" textlink="">
          <xdr:nvSpPr>
            <xdr:cNvPr id="98468" name="Check Box 7" hidden="1">
              <a:extLst>
                <a:ext uri="{63B3BB69-23CF-44E3-9099-C40C66FF867C}">
                  <a14:compatExt spid="_x0000_s98468"/>
                </a:ext>
                <a:ext uri="{FF2B5EF4-FFF2-40B4-BE49-F238E27FC236}">
                  <a16:creationId xmlns:a16="http://schemas.microsoft.com/office/drawing/2014/main" id="{00000000-0008-0000-0400-0000A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28</xdr:row>
          <xdr:rowOff>9525</xdr:rowOff>
        </xdr:from>
        <xdr:to>
          <xdr:col>12</xdr:col>
          <xdr:colOff>514350</xdr:colOff>
          <xdr:row>29</xdr:row>
          <xdr:rowOff>0</xdr:rowOff>
        </xdr:to>
        <xdr:sp macro="" textlink="">
          <xdr:nvSpPr>
            <xdr:cNvPr id="98469" name="Check Box 7" hidden="1">
              <a:extLst>
                <a:ext uri="{63B3BB69-23CF-44E3-9099-C40C66FF867C}">
                  <a14:compatExt spid="_x0000_s98469"/>
                </a:ext>
                <a:ext uri="{FF2B5EF4-FFF2-40B4-BE49-F238E27FC236}">
                  <a16:creationId xmlns:a16="http://schemas.microsoft.com/office/drawing/2014/main" id="{00000000-0008-0000-0400-0000A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29</xdr:row>
          <xdr:rowOff>9525</xdr:rowOff>
        </xdr:from>
        <xdr:to>
          <xdr:col>12</xdr:col>
          <xdr:colOff>514350</xdr:colOff>
          <xdr:row>30</xdr:row>
          <xdr:rowOff>0</xdr:rowOff>
        </xdr:to>
        <xdr:sp macro="" textlink="">
          <xdr:nvSpPr>
            <xdr:cNvPr id="98470" name="Check Box 7" hidden="1">
              <a:extLst>
                <a:ext uri="{63B3BB69-23CF-44E3-9099-C40C66FF867C}">
                  <a14:compatExt spid="_x0000_s98470"/>
                </a:ext>
                <a:ext uri="{FF2B5EF4-FFF2-40B4-BE49-F238E27FC236}">
                  <a16:creationId xmlns:a16="http://schemas.microsoft.com/office/drawing/2014/main" id="{00000000-0008-0000-0400-0000A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30</xdr:row>
          <xdr:rowOff>9525</xdr:rowOff>
        </xdr:from>
        <xdr:to>
          <xdr:col>12</xdr:col>
          <xdr:colOff>514350</xdr:colOff>
          <xdr:row>31</xdr:row>
          <xdr:rowOff>0</xdr:rowOff>
        </xdr:to>
        <xdr:sp macro="" textlink="">
          <xdr:nvSpPr>
            <xdr:cNvPr id="98471" name="Check Box 7" hidden="1">
              <a:extLst>
                <a:ext uri="{63B3BB69-23CF-44E3-9099-C40C66FF867C}">
                  <a14:compatExt spid="_x0000_s98471"/>
                </a:ext>
                <a:ext uri="{FF2B5EF4-FFF2-40B4-BE49-F238E27FC236}">
                  <a16:creationId xmlns:a16="http://schemas.microsoft.com/office/drawing/2014/main" id="{00000000-0008-0000-0400-0000A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31</xdr:row>
          <xdr:rowOff>9525</xdr:rowOff>
        </xdr:from>
        <xdr:to>
          <xdr:col>12</xdr:col>
          <xdr:colOff>514350</xdr:colOff>
          <xdr:row>32</xdr:row>
          <xdr:rowOff>0</xdr:rowOff>
        </xdr:to>
        <xdr:sp macro="" textlink="">
          <xdr:nvSpPr>
            <xdr:cNvPr id="98472" name="Check Box 7" hidden="1">
              <a:extLst>
                <a:ext uri="{63B3BB69-23CF-44E3-9099-C40C66FF867C}">
                  <a14:compatExt spid="_x0000_s98472"/>
                </a:ext>
                <a:ext uri="{FF2B5EF4-FFF2-40B4-BE49-F238E27FC236}">
                  <a16:creationId xmlns:a16="http://schemas.microsoft.com/office/drawing/2014/main" id="{00000000-0008-0000-0400-0000A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32</xdr:row>
          <xdr:rowOff>9525</xdr:rowOff>
        </xdr:from>
        <xdr:to>
          <xdr:col>12</xdr:col>
          <xdr:colOff>514350</xdr:colOff>
          <xdr:row>33</xdr:row>
          <xdr:rowOff>0</xdr:rowOff>
        </xdr:to>
        <xdr:sp macro="" textlink="">
          <xdr:nvSpPr>
            <xdr:cNvPr id="98473" name="Check Box 7" hidden="1">
              <a:extLst>
                <a:ext uri="{63B3BB69-23CF-44E3-9099-C40C66FF867C}">
                  <a14:compatExt spid="_x0000_s98473"/>
                </a:ext>
                <a:ext uri="{FF2B5EF4-FFF2-40B4-BE49-F238E27FC236}">
                  <a16:creationId xmlns:a16="http://schemas.microsoft.com/office/drawing/2014/main" id="{00000000-0008-0000-0400-0000A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33</xdr:row>
          <xdr:rowOff>9525</xdr:rowOff>
        </xdr:from>
        <xdr:to>
          <xdr:col>12</xdr:col>
          <xdr:colOff>514350</xdr:colOff>
          <xdr:row>34</xdr:row>
          <xdr:rowOff>0</xdr:rowOff>
        </xdr:to>
        <xdr:sp macro="" textlink="">
          <xdr:nvSpPr>
            <xdr:cNvPr id="98474" name="Check Box 7" hidden="1">
              <a:extLst>
                <a:ext uri="{63B3BB69-23CF-44E3-9099-C40C66FF867C}">
                  <a14:compatExt spid="_x0000_s98474"/>
                </a:ext>
                <a:ext uri="{FF2B5EF4-FFF2-40B4-BE49-F238E27FC236}">
                  <a16:creationId xmlns:a16="http://schemas.microsoft.com/office/drawing/2014/main" id="{00000000-0008-0000-0400-0000A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34</xdr:row>
          <xdr:rowOff>0</xdr:rowOff>
        </xdr:from>
        <xdr:to>
          <xdr:col>12</xdr:col>
          <xdr:colOff>514350</xdr:colOff>
          <xdr:row>35</xdr:row>
          <xdr:rowOff>0</xdr:rowOff>
        </xdr:to>
        <xdr:sp macro="" textlink="">
          <xdr:nvSpPr>
            <xdr:cNvPr id="98475" name="Check Box 7" hidden="1">
              <a:extLst>
                <a:ext uri="{63B3BB69-23CF-44E3-9099-C40C66FF867C}">
                  <a14:compatExt spid="_x0000_s98475"/>
                </a:ext>
                <a:ext uri="{FF2B5EF4-FFF2-40B4-BE49-F238E27FC236}">
                  <a16:creationId xmlns:a16="http://schemas.microsoft.com/office/drawing/2014/main" id="{00000000-0008-0000-0400-0000A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35</xdr:row>
          <xdr:rowOff>9525</xdr:rowOff>
        </xdr:from>
        <xdr:to>
          <xdr:col>12</xdr:col>
          <xdr:colOff>514350</xdr:colOff>
          <xdr:row>36</xdr:row>
          <xdr:rowOff>0</xdr:rowOff>
        </xdr:to>
        <xdr:sp macro="" textlink="">
          <xdr:nvSpPr>
            <xdr:cNvPr id="98476" name="Check Box 7" hidden="1">
              <a:extLst>
                <a:ext uri="{63B3BB69-23CF-44E3-9099-C40C66FF867C}">
                  <a14:compatExt spid="_x0000_s98476"/>
                </a:ext>
                <a:ext uri="{FF2B5EF4-FFF2-40B4-BE49-F238E27FC236}">
                  <a16:creationId xmlns:a16="http://schemas.microsoft.com/office/drawing/2014/main" id="{00000000-0008-0000-0400-0000A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36</xdr:row>
          <xdr:rowOff>9525</xdr:rowOff>
        </xdr:from>
        <xdr:to>
          <xdr:col>12</xdr:col>
          <xdr:colOff>514350</xdr:colOff>
          <xdr:row>37</xdr:row>
          <xdr:rowOff>0</xdr:rowOff>
        </xdr:to>
        <xdr:sp macro="" textlink="">
          <xdr:nvSpPr>
            <xdr:cNvPr id="98477" name="Check Box 7" hidden="1">
              <a:extLst>
                <a:ext uri="{63B3BB69-23CF-44E3-9099-C40C66FF867C}">
                  <a14:compatExt spid="_x0000_s98477"/>
                </a:ext>
                <a:ext uri="{FF2B5EF4-FFF2-40B4-BE49-F238E27FC236}">
                  <a16:creationId xmlns:a16="http://schemas.microsoft.com/office/drawing/2014/main" id="{00000000-0008-0000-0400-0000A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37</xdr:row>
          <xdr:rowOff>9525</xdr:rowOff>
        </xdr:from>
        <xdr:to>
          <xdr:col>12</xdr:col>
          <xdr:colOff>514350</xdr:colOff>
          <xdr:row>38</xdr:row>
          <xdr:rowOff>0</xdr:rowOff>
        </xdr:to>
        <xdr:sp macro="" textlink="">
          <xdr:nvSpPr>
            <xdr:cNvPr id="98478" name="Check Box 7" hidden="1">
              <a:extLst>
                <a:ext uri="{63B3BB69-23CF-44E3-9099-C40C66FF867C}">
                  <a14:compatExt spid="_x0000_s98478"/>
                </a:ext>
                <a:ext uri="{FF2B5EF4-FFF2-40B4-BE49-F238E27FC236}">
                  <a16:creationId xmlns:a16="http://schemas.microsoft.com/office/drawing/2014/main" id="{00000000-0008-0000-0400-0000A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38</xdr:row>
          <xdr:rowOff>9525</xdr:rowOff>
        </xdr:from>
        <xdr:to>
          <xdr:col>12</xdr:col>
          <xdr:colOff>514350</xdr:colOff>
          <xdr:row>39</xdr:row>
          <xdr:rowOff>0</xdr:rowOff>
        </xdr:to>
        <xdr:sp macro="" textlink="">
          <xdr:nvSpPr>
            <xdr:cNvPr id="98479" name="Check Box 7" hidden="1">
              <a:extLst>
                <a:ext uri="{63B3BB69-23CF-44E3-9099-C40C66FF867C}">
                  <a14:compatExt spid="_x0000_s98479"/>
                </a:ext>
                <a:ext uri="{FF2B5EF4-FFF2-40B4-BE49-F238E27FC236}">
                  <a16:creationId xmlns:a16="http://schemas.microsoft.com/office/drawing/2014/main" id="{00000000-0008-0000-0400-0000A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39</xdr:row>
          <xdr:rowOff>0</xdr:rowOff>
        </xdr:from>
        <xdr:to>
          <xdr:col>12</xdr:col>
          <xdr:colOff>514350</xdr:colOff>
          <xdr:row>40</xdr:row>
          <xdr:rowOff>0</xdr:rowOff>
        </xdr:to>
        <xdr:sp macro="" textlink="">
          <xdr:nvSpPr>
            <xdr:cNvPr id="98480" name="Check Box 7" hidden="1">
              <a:extLst>
                <a:ext uri="{63B3BB69-23CF-44E3-9099-C40C66FF867C}">
                  <a14:compatExt spid="_x0000_s98480"/>
                </a:ext>
                <a:ext uri="{FF2B5EF4-FFF2-40B4-BE49-F238E27FC236}">
                  <a16:creationId xmlns:a16="http://schemas.microsoft.com/office/drawing/2014/main" id="{00000000-0008-0000-0400-0000B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40</xdr:row>
          <xdr:rowOff>9525</xdr:rowOff>
        </xdr:from>
        <xdr:to>
          <xdr:col>12</xdr:col>
          <xdr:colOff>514350</xdr:colOff>
          <xdr:row>41</xdr:row>
          <xdr:rowOff>0</xdr:rowOff>
        </xdr:to>
        <xdr:sp macro="" textlink="">
          <xdr:nvSpPr>
            <xdr:cNvPr id="98481" name="Check Box 7" hidden="1">
              <a:extLst>
                <a:ext uri="{63B3BB69-23CF-44E3-9099-C40C66FF867C}">
                  <a14:compatExt spid="_x0000_s98481"/>
                </a:ext>
                <a:ext uri="{FF2B5EF4-FFF2-40B4-BE49-F238E27FC236}">
                  <a16:creationId xmlns:a16="http://schemas.microsoft.com/office/drawing/2014/main" id="{00000000-0008-0000-0400-0000B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41</xdr:row>
          <xdr:rowOff>0</xdr:rowOff>
        </xdr:from>
        <xdr:to>
          <xdr:col>12</xdr:col>
          <xdr:colOff>514350</xdr:colOff>
          <xdr:row>42</xdr:row>
          <xdr:rowOff>0</xdr:rowOff>
        </xdr:to>
        <xdr:sp macro="" textlink="">
          <xdr:nvSpPr>
            <xdr:cNvPr id="98483" name="Check Box 7" hidden="1">
              <a:extLst>
                <a:ext uri="{63B3BB69-23CF-44E3-9099-C40C66FF867C}">
                  <a14:compatExt spid="_x0000_s98483"/>
                </a:ext>
                <a:ext uri="{FF2B5EF4-FFF2-40B4-BE49-F238E27FC236}">
                  <a16:creationId xmlns:a16="http://schemas.microsoft.com/office/drawing/2014/main" id="{00000000-0008-0000-0400-0000B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20</xdr:row>
          <xdr:rowOff>28575</xdr:rowOff>
        </xdr:from>
        <xdr:to>
          <xdr:col>12</xdr:col>
          <xdr:colOff>523875</xdr:colOff>
          <xdr:row>20</xdr:row>
          <xdr:rowOff>180975</xdr:rowOff>
        </xdr:to>
        <xdr:sp macro="" textlink="">
          <xdr:nvSpPr>
            <xdr:cNvPr id="98487" name="Check Box 66" hidden="1">
              <a:extLst>
                <a:ext uri="{63B3BB69-23CF-44E3-9099-C40C66FF867C}">
                  <a14:compatExt spid="_x0000_s98487"/>
                </a:ext>
                <a:ext uri="{FF2B5EF4-FFF2-40B4-BE49-F238E27FC236}">
                  <a16:creationId xmlns:a16="http://schemas.microsoft.com/office/drawing/2014/main" id="{00000000-0008-0000-0400-0000B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276225</xdr:colOff>
          <xdr:row>29</xdr:row>
          <xdr:rowOff>209550</xdr:rowOff>
        </xdr:from>
        <xdr:to>
          <xdr:col>3</xdr:col>
          <xdr:colOff>619125</xdr:colOff>
          <xdr:row>29</xdr:row>
          <xdr:rowOff>466725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6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9</xdr:col>
      <xdr:colOff>262217</xdr:colOff>
      <xdr:row>29</xdr:row>
      <xdr:rowOff>148478</xdr:rowOff>
    </xdr:from>
    <xdr:to>
      <xdr:col>28</xdr:col>
      <xdr:colOff>86844</xdr:colOff>
      <xdr:row>39</xdr:row>
      <xdr:rowOff>54349</xdr:rowOff>
    </xdr:to>
    <xdr:pic>
      <xdr:nvPicPr>
        <xdr:cNvPr id="3" name="Picture 4">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13746" y="7185772"/>
          <a:ext cx="5147422" cy="237116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5</xdr:col>
          <xdr:colOff>142875</xdr:colOff>
          <xdr:row>6</xdr:row>
          <xdr:rowOff>38100</xdr:rowOff>
        </xdr:from>
        <xdr:to>
          <xdr:col>6</xdr:col>
          <xdr:colOff>152400</xdr:colOff>
          <xdr:row>7</xdr:row>
          <xdr:rowOff>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07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28575</xdr:rowOff>
        </xdr:from>
        <xdr:to>
          <xdr:col>6</xdr:col>
          <xdr:colOff>152400</xdr:colOff>
          <xdr:row>7</xdr:row>
          <xdr:rowOff>238125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07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xdr:row>
          <xdr:rowOff>38100</xdr:rowOff>
        </xdr:from>
        <xdr:to>
          <xdr:col>6</xdr:col>
          <xdr:colOff>152400</xdr:colOff>
          <xdr:row>9</xdr:row>
          <xdr:rowOff>0</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07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9525</xdr:rowOff>
        </xdr:from>
        <xdr:to>
          <xdr:col>6</xdr:col>
          <xdr:colOff>152400</xdr:colOff>
          <xdr:row>9</xdr:row>
          <xdr:rowOff>228600</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07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10</xdr:row>
          <xdr:rowOff>28575</xdr:rowOff>
        </xdr:from>
        <xdr:to>
          <xdr:col>6</xdr:col>
          <xdr:colOff>152400</xdr:colOff>
          <xdr:row>11</xdr:row>
          <xdr:rowOff>0</xdr:rowOff>
        </xdr:to>
        <xdr:sp macro="" textlink="">
          <xdr:nvSpPr>
            <xdr:cNvPr id="99353" name="Check Box 25" hidden="1">
              <a:extLst>
                <a:ext uri="{63B3BB69-23CF-44E3-9099-C40C66FF867C}">
                  <a14:compatExt spid="_x0000_s99353"/>
                </a:ext>
                <a:ext uri="{FF2B5EF4-FFF2-40B4-BE49-F238E27FC236}">
                  <a16:creationId xmlns:a16="http://schemas.microsoft.com/office/drawing/2014/main" id="{00000000-0008-0000-0700-00001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xdr:row>
          <xdr:rowOff>28575</xdr:rowOff>
        </xdr:from>
        <xdr:to>
          <xdr:col>6</xdr:col>
          <xdr:colOff>152400</xdr:colOff>
          <xdr:row>19</xdr:row>
          <xdr:rowOff>0</xdr:rowOff>
        </xdr:to>
        <xdr:sp macro="" textlink="">
          <xdr:nvSpPr>
            <xdr:cNvPr id="99356" name="Check Box 25" hidden="1">
              <a:extLst>
                <a:ext uri="{63B3BB69-23CF-44E3-9099-C40C66FF867C}">
                  <a14:compatExt spid="_x0000_s99356"/>
                </a:ext>
                <a:ext uri="{FF2B5EF4-FFF2-40B4-BE49-F238E27FC236}">
                  <a16:creationId xmlns:a16="http://schemas.microsoft.com/office/drawing/2014/main" id="{00000000-0008-0000-0700-00001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xdr:row>
          <xdr:rowOff>28575</xdr:rowOff>
        </xdr:from>
        <xdr:to>
          <xdr:col>6</xdr:col>
          <xdr:colOff>152400</xdr:colOff>
          <xdr:row>20</xdr:row>
          <xdr:rowOff>0</xdr:rowOff>
        </xdr:to>
        <xdr:sp macro="" textlink="">
          <xdr:nvSpPr>
            <xdr:cNvPr id="99358" name="Check Box 25" hidden="1">
              <a:extLst>
                <a:ext uri="{63B3BB69-23CF-44E3-9099-C40C66FF867C}">
                  <a14:compatExt spid="_x0000_s99358"/>
                </a:ext>
                <a:ext uri="{FF2B5EF4-FFF2-40B4-BE49-F238E27FC236}">
                  <a16:creationId xmlns:a16="http://schemas.microsoft.com/office/drawing/2014/main" id="{00000000-0008-0000-0700-00001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28575</xdr:rowOff>
        </xdr:from>
        <xdr:to>
          <xdr:col>6</xdr:col>
          <xdr:colOff>152400</xdr:colOff>
          <xdr:row>27</xdr:row>
          <xdr:rowOff>0</xdr:rowOff>
        </xdr:to>
        <xdr:sp macro="" textlink="">
          <xdr:nvSpPr>
            <xdr:cNvPr id="99359" name="Check Box 31" hidden="1">
              <a:extLst>
                <a:ext uri="{63B3BB69-23CF-44E3-9099-C40C66FF867C}">
                  <a14:compatExt spid="_x0000_s99359"/>
                </a:ext>
                <a:ext uri="{FF2B5EF4-FFF2-40B4-BE49-F238E27FC236}">
                  <a16:creationId xmlns:a16="http://schemas.microsoft.com/office/drawing/2014/main" id="{00000000-0008-0000-0700-00001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27</xdr:row>
          <xdr:rowOff>28575</xdr:rowOff>
        </xdr:from>
        <xdr:to>
          <xdr:col>6</xdr:col>
          <xdr:colOff>152400</xdr:colOff>
          <xdr:row>28</xdr:row>
          <xdr:rowOff>0</xdr:rowOff>
        </xdr:to>
        <xdr:sp macro="" textlink="">
          <xdr:nvSpPr>
            <xdr:cNvPr id="99360" name="Check Box 32" hidden="1">
              <a:extLst>
                <a:ext uri="{63B3BB69-23CF-44E3-9099-C40C66FF867C}">
                  <a14:compatExt spid="_x0000_s99360"/>
                </a:ext>
                <a:ext uri="{FF2B5EF4-FFF2-40B4-BE49-F238E27FC236}">
                  <a16:creationId xmlns:a16="http://schemas.microsoft.com/office/drawing/2014/main" id="{00000000-0008-0000-0700-00002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9.xml"/><Relationship Id="rId21" Type="http://schemas.openxmlformats.org/officeDocument/2006/relationships/ctrlProp" Target="../ctrlProps/ctrlProp34.xml"/><Relationship Id="rId42" Type="http://schemas.openxmlformats.org/officeDocument/2006/relationships/ctrlProp" Target="../ctrlProps/ctrlProp55.xml"/><Relationship Id="rId47" Type="http://schemas.openxmlformats.org/officeDocument/2006/relationships/ctrlProp" Target="../ctrlProps/ctrlProp60.xml"/><Relationship Id="rId63" Type="http://schemas.openxmlformats.org/officeDocument/2006/relationships/ctrlProp" Target="../ctrlProps/ctrlProp76.xml"/><Relationship Id="rId68" Type="http://schemas.openxmlformats.org/officeDocument/2006/relationships/ctrlProp" Target="../ctrlProps/ctrlProp81.xml"/><Relationship Id="rId84" Type="http://schemas.openxmlformats.org/officeDocument/2006/relationships/ctrlProp" Target="../ctrlProps/ctrlProp97.xml"/><Relationship Id="rId89"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29.xml"/><Relationship Id="rId29" Type="http://schemas.openxmlformats.org/officeDocument/2006/relationships/ctrlProp" Target="../ctrlProps/ctrlProp42.xml"/><Relationship Id="rId107" Type="http://schemas.openxmlformats.org/officeDocument/2006/relationships/ctrlProp" Target="../ctrlProps/ctrlProp120.xml"/><Relationship Id="rId11" Type="http://schemas.openxmlformats.org/officeDocument/2006/relationships/ctrlProp" Target="../ctrlProps/ctrlProp24.xml"/><Relationship Id="rId24" Type="http://schemas.openxmlformats.org/officeDocument/2006/relationships/ctrlProp" Target="../ctrlProps/ctrlProp37.xml"/><Relationship Id="rId32" Type="http://schemas.openxmlformats.org/officeDocument/2006/relationships/ctrlProp" Target="../ctrlProps/ctrlProp45.xml"/><Relationship Id="rId37" Type="http://schemas.openxmlformats.org/officeDocument/2006/relationships/ctrlProp" Target="../ctrlProps/ctrlProp50.xml"/><Relationship Id="rId40" Type="http://schemas.openxmlformats.org/officeDocument/2006/relationships/ctrlProp" Target="../ctrlProps/ctrlProp53.xml"/><Relationship Id="rId45" Type="http://schemas.openxmlformats.org/officeDocument/2006/relationships/ctrlProp" Target="../ctrlProps/ctrlProp58.xml"/><Relationship Id="rId53" Type="http://schemas.openxmlformats.org/officeDocument/2006/relationships/ctrlProp" Target="../ctrlProps/ctrlProp66.xml"/><Relationship Id="rId58" Type="http://schemas.openxmlformats.org/officeDocument/2006/relationships/ctrlProp" Target="../ctrlProps/ctrlProp71.xml"/><Relationship Id="rId66" Type="http://schemas.openxmlformats.org/officeDocument/2006/relationships/ctrlProp" Target="../ctrlProps/ctrlProp79.xml"/><Relationship Id="rId74" Type="http://schemas.openxmlformats.org/officeDocument/2006/relationships/ctrlProp" Target="../ctrlProps/ctrlProp87.xml"/><Relationship Id="rId79" Type="http://schemas.openxmlformats.org/officeDocument/2006/relationships/ctrlProp" Target="../ctrlProps/ctrlProp92.xml"/><Relationship Id="rId87" Type="http://schemas.openxmlformats.org/officeDocument/2006/relationships/ctrlProp" Target="../ctrlProps/ctrlProp100.xml"/><Relationship Id="rId102" Type="http://schemas.openxmlformats.org/officeDocument/2006/relationships/ctrlProp" Target="../ctrlProps/ctrlProp115.xml"/><Relationship Id="rId5" Type="http://schemas.openxmlformats.org/officeDocument/2006/relationships/ctrlProp" Target="../ctrlProps/ctrlProp18.xml"/><Relationship Id="rId61" Type="http://schemas.openxmlformats.org/officeDocument/2006/relationships/ctrlProp" Target="../ctrlProps/ctrlProp74.xml"/><Relationship Id="rId82" Type="http://schemas.openxmlformats.org/officeDocument/2006/relationships/ctrlProp" Target="../ctrlProps/ctrlProp95.xml"/><Relationship Id="rId90" Type="http://schemas.openxmlformats.org/officeDocument/2006/relationships/ctrlProp" Target="../ctrlProps/ctrlProp103.xml"/><Relationship Id="rId95" Type="http://schemas.openxmlformats.org/officeDocument/2006/relationships/ctrlProp" Target="../ctrlProps/ctrlProp108.xml"/><Relationship Id="rId19" Type="http://schemas.openxmlformats.org/officeDocument/2006/relationships/ctrlProp" Target="../ctrlProps/ctrlProp3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 Id="rId35" Type="http://schemas.openxmlformats.org/officeDocument/2006/relationships/ctrlProp" Target="../ctrlProps/ctrlProp48.xml"/><Relationship Id="rId43" Type="http://schemas.openxmlformats.org/officeDocument/2006/relationships/ctrlProp" Target="../ctrlProps/ctrlProp56.xml"/><Relationship Id="rId48" Type="http://schemas.openxmlformats.org/officeDocument/2006/relationships/ctrlProp" Target="../ctrlProps/ctrlProp61.xml"/><Relationship Id="rId56" Type="http://schemas.openxmlformats.org/officeDocument/2006/relationships/ctrlProp" Target="../ctrlProps/ctrlProp69.xml"/><Relationship Id="rId64" Type="http://schemas.openxmlformats.org/officeDocument/2006/relationships/ctrlProp" Target="../ctrlProps/ctrlProp77.xml"/><Relationship Id="rId69" Type="http://schemas.openxmlformats.org/officeDocument/2006/relationships/ctrlProp" Target="../ctrlProps/ctrlProp82.xml"/><Relationship Id="rId77" Type="http://schemas.openxmlformats.org/officeDocument/2006/relationships/ctrlProp" Target="../ctrlProps/ctrlProp90.xml"/><Relationship Id="rId100" Type="http://schemas.openxmlformats.org/officeDocument/2006/relationships/ctrlProp" Target="../ctrlProps/ctrlProp113.xml"/><Relationship Id="rId105" Type="http://schemas.openxmlformats.org/officeDocument/2006/relationships/ctrlProp" Target="../ctrlProps/ctrlProp118.xml"/><Relationship Id="rId8" Type="http://schemas.openxmlformats.org/officeDocument/2006/relationships/ctrlProp" Target="../ctrlProps/ctrlProp21.xml"/><Relationship Id="rId51" Type="http://schemas.openxmlformats.org/officeDocument/2006/relationships/ctrlProp" Target="../ctrlProps/ctrlProp64.xml"/><Relationship Id="rId72" Type="http://schemas.openxmlformats.org/officeDocument/2006/relationships/ctrlProp" Target="../ctrlProps/ctrlProp85.xml"/><Relationship Id="rId80" Type="http://schemas.openxmlformats.org/officeDocument/2006/relationships/ctrlProp" Target="../ctrlProps/ctrlProp93.xml"/><Relationship Id="rId85" Type="http://schemas.openxmlformats.org/officeDocument/2006/relationships/ctrlProp" Target="../ctrlProps/ctrlProp98.xml"/><Relationship Id="rId93" Type="http://schemas.openxmlformats.org/officeDocument/2006/relationships/ctrlProp" Target="../ctrlProps/ctrlProp106.xml"/><Relationship Id="rId98" Type="http://schemas.openxmlformats.org/officeDocument/2006/relationships/ctrlProp" Target="../ctrlProps/ctrlProp111.xml"/><Relationship Id="rId3" Type="http://schemas.openxmlformats.org/officeDocument/2006/relationships/vmlDrawing" Target="../drawings/vmlDrawing3.v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33" Type="http://schemas.openxmlformats.org/officeDocument/2006/relationships/ctrlProp" Target="../ctrlProps/ctrlProp46.xml"/><Relationship Id="rId38" Type="http://schemas.openxmlformats.org/officeDocument/2006/relationships/ctrlProp" Target="../ctrlProps/ctrlProp51.xml"/><Relationship Id="rId46" Type="http://schemas.openxmlformats.org/officeDocument/2006/relationships/ctrlProp" Target="../ctrlProps/ctrlProp59.xml"/><Relationship Id="rId59" Type="http://schemas.openxmlformats.org/officeDocument/2006/relationships/ctrlProp" Target="../ctrlProps/ctrlProp72.xml"/><Relationship Id="rId67" Type="http://schemas.openxmlformats.org/officeDocument/2006/relationships/ctrlProp" Target="../ctrlProps/ctrlProp80.xml"/><Relationship Id="rId103" Type="http://schemas.openxmlformats.org/officeDocument/2006/relationships/ctrlProp" Target="../ctrlProps/ctrlProp116.xml"/><Relationship Id="rId108" Type="http://schemas.openxmlformats.org/officeDocument/2006/relationships/ctrlProp" Target="../ctrlProps/ctrlProp121.xml"/><Relationship Id="rId20" Type="http://schemas.openxmlformats.org/officeDocument/2006/relationships/ctrlProp" Target="../ctrlProps/ctrlProp33.xml"/><Relationship Id="rId41" Type="http://schemas.openxmlformats.org/officeDocument/2006/relationships/ctrlProp" Target="../ctrlProps/ctrlProp54.xml"/><Relationship Id="rId54" Type="http://schemas.openxmlformats.org/officeDocument/2006/relationships/ctrlProp" Target="../ctrlProps/ctrlProp67.xml"/><Relationship Id="rId62" Type="http://schemas.openxmlformats.org/officeDocument/2006/relationships/ctrlProp" Target="../ctrlProps/ctrlProp75.xml"/><Relationship Id="rId70" Type="http://schemas.openxmlformats.org/officeDocument/2006/relationships/ctrlProp" Target="../ctrlProps/ctrlProp83.xml"/><Relationship Id="rId75" Type="http://schemas.openxmlformats.org/officeDocument/2006/relationships/ctrlProp" Target="../ctrlProps/ctrlProp88.xml"/><Relationship Id="rId83" Type="http://schemas.openxmlformats.org/officeDocument/2006/relationships/ctrlProp" Target="../ctrlProps/ctrlProp96.xml"/><Relationship Id="rId88" Type="http://schemas.openxmlformats.org/officeDocument/2006/relationships/ctrlProp" Target="../ctrlProps/ctrlProp101.xml"/><Relationship Id="rId91" Type="http://schemas.openxmlformats.org/officeDocument/2006/relationships/ctrlProp" Target="../ctrlProps/ctrlProp104.xml"/><Relationship Id="rId96" Type="http://schemas.openxmlformats.org/officeDocument/2006/relationships/ctrlProp" Target="../ctrlProps/ctrlProp109.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36" Type="http://schemas.openxmlformats.org/officeDocument/2006/relationships/ctrlProp" Target="../ctrlProps/ctrlProp49.xml"/><Relationship Id="rId49" Type="http://schemas.openxmlformats.org/officeDocument/2006/relationships/ctrlProp" Target="../ctrlProps/ctrlProp62.xml"/><Relationship Id="rId57" Type="http://schemas.openxmlformats.org/officeDocument/2006/relationships/ctrlProp" Target="../ctrlProps/ctrlProp70.xml"/><Relationship Id="rId106" Type="http://schemas.openxmlformats.org/officeDocument/2006/relationships/ctrlProp" Target="../ctrlProps/ctrlProp119.xml"/><Relationship Id="rId10" Type="http://schemas.openxmlformats.org/officeDocument/2006/relationships/ctrlProp" Target="../ctrlProps/ctrlProp23.xml"/><Relationship Id="rId31" Type="http://schemas.openxmlformats.org/officeDocument/2006/relationships/ctrlProp" Target="../ctrlProps/ctrlProp44.xml"/><Relationship Id="rId44" Type="http://schemas.openxmlformats.org/officeDocument/2006/relationships/ctrlProp" Target="../ctrlProps/ctrlProp57.xml"/><Relationship Id="rId52" Type="http://schemas.openxmlformats.org/officeDocument/2006/relationships/ctrlProp" Target="../ctrlProps/ctrlProp65.xml"/><Relationship Id="rId60" Type="http://schemas.openxmlformats.org/officeDocument/2006/relationships/ctrlProp" Target="../ctrlProps/ctrlProp73.xml"/><Relationship Id="rId65" Type="http://schemas.openxmlformats.org/officeDocument/2006/relationships/ctrlProp" Target="../ctrlProps/ctrlProp78.xml"/><Relationship Id="rId73" Type="http://schemas.openxmlformats.org/officeDocument/2006/relationships/ctrlProp" Target="../ctrlProps/ctrlProp86.xml"/><Relationship Id="rId78" Type="http://schemas.openxmlformats.org/officeDocument/2006/relationships/ctrlProp" Target="../ctrlProps/ctrlProp91.xml"/><Relationship Id="rId81" Type="http://schemas.openxmlformats.org/officeDocument/2006/relationships/ctrlProp" Target="../ctrlProps/ctrlProp94.xml"/><Relationship Id="rId86" Type="http://schemas.openxmlformats.org/officeDocument/2006/relationships/ctrlProp" Target="../ctrlProps/ctrlProp99.xml"/><Relationship Id="rId94" Type="http://schemas.openxmlformats.org/officeDocument/2006/relationships/ctrlProp" Target="../ctrlProps/ctrlProp107.xml"/><Relationship Id="rId99" Type="http://schemas.openxmlformats.org/officeDocument/2006/relationships/ctrlProp" Target="../ctrlProps/ctrlProp112.xml"/><Relationship Id="rId101" Type="http://schemas.openxmlformats.org/officeDocument/2006/relationships/ctrlProp" Target="../ctrlProps/ctrlProp114.xml"/><Relationship Id="rId4" Type="http://schemas.openxmlformats.org/officeDocument/2006/relationships/ctrlProp" Target="../ctrlProps/ctrlProp17.xml"/><Relationship Id="rId9" Type="http://schemas.openxmlformats.org/officeDocument/2006/relationships/ctrlProp" Target="../ctrlProps/ctrlProp22.xml"/><Relationship Id="rId13" Type="http://schemas.openxmlformats.org/officeDocument/2006/relationships/ctrlProp" Target="../ctrlProps/ctrlProp26.xml"/><Relationship Id="rId18" Type="http://schemas.openxmlformats.org/officeDocument/2006/relationships/ctrlProp" Target="../ctrlProps/ctrlProp31.xml"/><Relationship Id="rId39" Type="http://schemas.openxmlformats.org/officeDocument/2006/relationships/ctrlProp" Target="../ctrlProps/ctrlProp52.xml"/><Relationship Id="rId109" Type="http://schemas.openxmlformats.org/officeDocument/2006/relationships/ctrlProp" Target="../ctrlProps/ctrlProp122.xml"/><Relationship Id="rId34" Type="http://schemas.openxmlformats.org/officeDocument/2006/relationships/ctrlProp" Target="../ctrlProps/ctrlProp47.xml"/><Relationship Id="rId50" Type="http://schemas.openxmlformats.org/officeDocument/2006/relationships/ctrlProp" Target="../ctrlProps/ctrlProp63.xml"/><Relationship Id="rId55" Type="http://schemas.openxmlformats.org/officeDocument/2006/relationships/ctrlProp" Target="../ctrlProps/ctrlProp68.xml"/><Relationship Id="rId76" Type="http://schemas.openxmlformats.org/officeDocument/2006/relationships/ctrlProp" Target="../ctrlProps/ctrlProp89.xml"/><Relationship Id="rId97" Type="http://schemas.openxmlformats.org/officeDocument/2006/relationships/ctrlProp" Target="../ctrlProps/ctrlProp110.xml"/><Relationship Id="rId104" Type="http://schemas.openxmlformats.org/officeDocument/2006/relationships/ctrlProp" Target="../ctrlProps/ctrlProp117.xml"/><Relationship Id="rId7" Type="http://schemas.openxmlformats.org/officeDocument/2006/relationships/ctrlProp" Target="../ctrlProps/ctrlProp20.xml"/><Relationship Id="rId71" Type="http://schemas.openxmlformats.org/officeDocument/2006/relationships/ctrlProp" Target="../ctrlProps/ctrlProp84.xml"/><Relationship Id="rId92" Type="http://schemas.openxmlformats.org/officeDocument/2006/relationships/ctrlProp" Target="../ctrlProps/ctrlProp10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trlProp" Target="../ctrlProps/ctrlProp12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8.xml"/><Relationship Id="rId3" Type="http://schemas.openxmlformats.org/officeDocument/2006/relationships/vmlDrawing" Target="../drawings/vmlDrawing5.vml"/><Relationship Id="rId7" Type="http://schemas.openxmlformats.org/officeDocument/2006/relationships/ctrlProp" Target="../ctrlProps/ctrlProp127.xml"/><Relationship Id="rId12" Type="http://schemas.openxmlformats.org/officeDocument/2006/relationships/ctrlProp" Target="../ctrlProps/ctrlProp132.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26.xml"/><Relationship Id="rId11" Type="http://schemas.openxmlformats.org/officeDocument/2006/relationships/ctrlProp" Target="../ctrlProps/ctrlProp131.xml"/><Relationship Id="rId5" Type="http://schemas.openxmlformats.org/officeDocument/2006/relationships/ctrlProp" Target="../ctrlProps/ctrlProp12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8"/>
  <sheetViews>
    <sheetView showGridLines="0" view="pageBreakPreview" zoomScaleNormal="100" zoomScaleSheetLayoutView="100" workbookViewId="0">
      <selection activeCell="C6" sqref="C6"/>
    </sheetView>
  </sheetViews>
  <sheetFormatPr defaultRowHeight="13.5" x14ac:dyDescent="0.15"/>
  <cols>
    <col min="1" max="1" width="5.75" style="481" customWidth="1"/>
    <col min="2" max="2" width="84.75" style="481" customWidth="1"/>
    <col min="3" max="3" width="9" style="481" customWidth="1"/>
    <col min="4" max="16384" width="9" style="481"/>
  </cols>
  <sheetData>
    <row r="1" spans="1:2" ht="25.5" customHeight="1" x14ac:dyDescent="0.15">
      <c r="A1" s="664" t="s">
        <v>398</v>
      </c>
      <c r="B1" s="664"/>
    </row>
    <row r="3" spans="1:2" ht="40.5" x14ac:dyDescent="0.15">
      <c r="A3" s="481" t="s">
        <v>397</v>
      </c>
      <c r="B3" s="482" t="s">
        <v>396</v>
      </c>
    </row>
    <row r="4" spans="1:2" ht="116.25" customHeight="1" x14ac:dyDescent="0.15">
      <c r="A4" s="483" t="s">
        <v>393</v>
      </c>
      <c r="B4" s="482" t="s">
        <v>511</v>
      </c>
    </row>
    <row r="5" spans="1:2" ht="102" x14ac:dyDescent="0.15">
      <c r="A5" s="483" t="s">
        <v>394</v>
      </c>
      <c r="B5" s="482" t="s">
        <v>395</v>
      </c>
    </row>
    <row r="6" spans="1:2" ht="51" x14ac:dyDescent="0.15">
      <c r="A6" s="545" t="s">
        <v>445</v>
      </c>
      <c r="B6" s="546" t="s">
        <v>512</v>
      </c>
    </row>
    <row r="8" spans="1:2" x14ac:dyDescent="0.15">
      <c r="A8" s="481" t="s">
        <v>513</v>
      </c>
      <c r="B8" s="481" t="s">
        <v>514</v>
      </c>
    </row>
  </sheetData>
  <sheetProtection algorithmName="SHA-512" hashValue="tqjTVec9HYC/jQaAQhDx7+gpeqyxd116DsnlNxQFITQ7x6Snapn0F06AYaFGFeiU6K+HWAy3GCxi7tbj5eMTbg==" saltValue="wjC5n8Ztz5IKC/GBYXRK7Q==" spinCount="100000" sheet="1" objects="1" scenarios="1" selectLockedCells="1"/>
  <mergeCells count="1">
    <mergeCell ref="A1:B1"/>
  </mergeCells>
  <phoneticPr fontId="2"/>
  <pageMargins left="0.70866141732283472" right="0.70866141732283472" top="0.74803149606299213" bottom="0.74803149606299213" header="0.31496062992125984" footer="0.31496062992125984"/>
  <pageSetup paperSize="9" scale="98" orientation="portrait" r:id="rId1"/>
  <headerFooter>
    <oddHeader>&amp;Rver.2.7[H28]</oddHeader>
    <oddFooter>&amp;Ccopyright (C) 2017 hyoukakyoukai all rights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sheetPr>
  <dimension ref="B1:CF170"/>
  <sheetViews>
    <sheetView showGridLines="0" tabSelected="1" view="pageBreakPreview" zoomScaleNormal="100" zoomScaleSheetLayoutView="100" workbookViewId="0">
      <selection activeCell="P10" sqref="P10:R10"/>
    </sheetView>
  </sheetViews>
  <sheetFormatPr defaultRowHeight="13.5" x14ac:dyDescent="0.15"/>
  <cols>
    <col min="1" max="1" width="0.875" style="29" customWidth="1"/>
    <col min="2" max="29" width="3.625" style="29" customWidth="1"/>
    <col min="30" max="30" width="0.875" style="29" customWidth="1"/>
    <col min="31" max="31" width="3.625" style="29" hidden="1" customWidth="1"/>
    <col min="32" max="32" width="8" style="49" hidden="1" customWidth="1"/>
    <col min="33" max="39" width="7.625" style="49" hidden="1" customWidth="1"/>
    <col min="40" max="40" width="3.625" style="49" hidden="1" customWidth="1"/>
    <col min="41" max="41" width="6.75" style="250" hidden="1" customWidth="1"/>
    <col min="42" max="45" width="6" style="49" hidden="1" customWidth="1"/>
    <col min="46" max="47" width="7.5" style="49" hidden="1" customWidth="1"/>
    <col min="48" max="48" width="8.375" style="49" hidden="1" customWidth="1"/>
    <col min="49" max="49" width="7.125" style="100" hidden="1" customWidth="1"/>
    <col min="50" max="50" width="8" style="49" hidden="1" customWidth="1"/>
    <col min="51" max="51" width="6.375" style="100" hidden="1" customWidth="1"/>
    <col min="52" max="52" width="6.125" style="49" hidden="1" customWidth="1"/>
    <col min="53" max="53" width="7" style="100" hidden="1" customWidth="1"/>
    <col min="54" max="54" width="7" style="250" hidden="1" customWidth="1"/>
    <col min="55" max="56" width="7" style="49" hidden="1" customWidth="1"/>
    <col min="57" max="57" width="7" style="227" hidden="1" customWidth="1"/>
    <col min="58" max="58" width="7" style="250" hidden="1" customWidth="1"/>
    <col min="59" max="59" width="6.5" style="49" hidden="1" customWidth="1"/>
    <col min="60" max="60" width="7.25" style="227" hidden="1" customWidth="1"/>
    <col min="61" max="61" width="9.375" style="227" hidden="1" customWidth="1"/>
    <col min="62" max="62" width="6.25" style="227" hidden="1" customWidth="1"/>
    <col min="63" max="63" width="7.375" style="227" hidden="1" customWidth="1"/>
    <col min="64" max="64" width="7.125" style="49" hidden="1" customWidth="1"/>
    <col min="65" max="67" width="7.125" style="100" hidden="1" customWidth="1"/>
    <col min="68" max="70" width="7.125" style="49" hidden="1" customWidth="1"/>
    <col min="71" max="72" width="7.125" style="100" customWidth="1"/>
    <col min="73" max="74" width="8.625" style="49" customWidth="1"/>
    <col min="75" max="84" width="9" style="49" customWidth="1"/>
    <col min="85" max="85" width="9" style="29" customWidth="1"/>
    <col min="86" max="16384" width="9" style="29"/>
  </cols>
  <sheetData>
    <row r="1" spans="2:84" ht="5.0999999999999996" customHeight="1" x14ac:dyDescent="0.15"/>
    <row r="2" spans="2:84" ht="30" customHeight="1" x14ac:dyDescent="0.15">
      <c r="B2" s="841" t="s">
        <v>146</v>
      </c>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V2" s="317"/>
      <c r="AW2" s="245"/>
      <c r="AX2" s="317"/>
      <c r="AY2" s="317"/>
      <c r="BE2" s="49"/>
      <c r="BF2" s="49"/>
      <c r="BG2" s="32" t="s">
        <v>128</v>
      </c>
      <c r="BH2" s="32"/>
      <c r="BI2" s="32"/>
      <c r="BJ2" s="32"/>
      <c r="BK2" s="32"/>
      <c r="BL2" s="32"/>
      <c r="BM2" s="32" t="s">
        <v>126</v>
      </c>
      <c r="BN2" s="32"/>
      <c r="BO2" s="32"/>
      <c r="BP2" s="32"/>
      <c r="BQ2" s="32"/>
      <c r="BR2" s="32"/>
      <c r="BS2" s="29"/>
      <c r="BT2" s="29"/>
      <c r="BU2" s="29"/>
      <c r="BV2" s="29"/>
      <c r="BW2" s="29"/>
      <c r="BX2" s="29"/>
      <c r="BY2" s="29"/>
      <c r="BZ2" s="29"/>
      <c r="CA2" s="29"/>
      <c r="CB2" s="29"/>
      <c r="CC2" s="29"/>
      <c r="CD2" s="29"/>
      <c r="CE2" s="29"/>
      <c r="CF2" s="29"/>
    </row>
    <row r="3" spans="2:84" ht="24.95" customHeight="1" x14ac:dyDescent="0.15">
      <c r="B3" s="842" t="s">
        <v>222</v>
      </c>
      <c r="C3" s="842"/>
      <c r="D3" s="842"/>
      <c r="E3" s="842"/>
      <c r="F3" s="842"/>
      <c r="G3" s="842"/>
      <c r="H3" s="842"/>
      <c r="I3" s="842"/>
      <c r="J3" s="842"/>
      <c r="K3" s="842"/>
      <c r="L3" s="842"/>
      <c r="M3" s="842"/>
      <c r="N3" s="842"/>
      <c r="O3" s="842"/>
      <c r="P3" s="842"/>
      <c r="Q3" s="842"/>
      <c r="R3" s="842"/>
      <c r="S3" s="842"/>
      <c r="T3" s="842"/>
      <c r="U3" s="842"/>
      <c r="V3" s="842"/>
      <c r="W3" s="842"/>
      <c r="X3" s="842"/>
      <c r="Y3" s="842"/>
      <c r="Z3" s="842"/>
      <c r="AA3" s="842"/>
      <c r="AB3" s="842"/>
      <c r="AC3" s="842"/>
      <c r="AG3" s="252"/>
      <c r="AH3" s="252"/>
      <c r="AI3" s="252"/>
      <c r="AJ3" s="252"/>
      <c r="AK3" s="252"/>
      <c r="AL3" s="252"/>
      <c r="AM3" s="252"/>
      <c r="AO3" s="667" t="s">
        <v>173</v>
      </c>
      <c r="AP3" s="668"/>
      <c r="AQ3" s="668"/>
      <c r="AR3" s="668"/>
      <c r="AS3" s="669"/>
      <c r="AT3" s="320" t="s">
        <v>333</v>
      </c>
      <c r="AU3" s="321" t="s">
        <v>334</v>
      </c>
      <c r="AV3" s="318"/>
      <c r="AW3" s="245"/>
      <c r="AX3" s="208"/>
      <c r="AY3" s="318"/>
      <c r="BA3" s="227"/>
      <c r="BB3" s="253"/>
      <c r="BF3" s="49"/>
      <c r="BG3" s="254"/>
      <c r="BH3" s="255" t="s">
        <v>112</v>
      </c>
      <c r="BI3" s="255" t="s">
        <v>186</v>
      </c>
      <c r="BJ3" s="255" t="s">
        <v>187</v>
      </c>
      <c r="BK3" s="255" t="s">
        <v>188</v>
      </c>
      <c r="BL3" s="255" t="s">
        <v>189</v>
      </c>
      <c r="BM3" s="256"/>
      <c r="BN3" s="257" t="s">
        <v>112</v>
      </c>
      <c r="BO3" s="257" t="s">
        <v>190</v>
      </c>
      <c r="BP3" s="257" t="s">
        <v>187</v>
      </c>
      <c r="BQ3" s="257" t="s">
        <v>188</v>
      </c>
      <c r="BR3" s="257" t="s">
        <v>189</v>
      </c>
      <c r="BS3" s="49"/>
      <c r="BT3" s="49"/>
      <c r="BY3" s="29"/>
      <c r="BZ3" s="29"/>
      <c r="CA3" s="29"/>
      <c r="CB3" s="29"/>
      <c r="CC3" s="29"/>
      <c r="CD3" s="29"/>
      <c r="CE3" s="29"/>
      <c r="CF3" s="29"/>
    </row>
    <row r="4" spans="2:84" ht="30" customHeight="1" x14ac:dyDescent="0.15">
      <c r="B4" s="843" t="s">
        <v>37</v>
      </c>
      <c r="C4" s="843"/>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E4" s="32" t="s">
        <v>331</v>
      </c>
      <c r="AF4" s="486">
        <v>1</v>
      </c>
      <c r="AG4" s="840" t="s">
        <v>329</v>
      </c>
      <c r="AH4" s="840"/>
      <c r="AI4" s="840"/>
      <c r="AJ4" s="324"/>
      <c r="AK4" s="258"/>
      <c r="AL4" s="258"/>
      <c r="AM4" s="258"/>
      <c r="AO4" s="667" t="s">
        <v>225</v>
      </c>
      <c r="AP4" s="668"/>
      <c r="AQ4" s="668"/>
      <c r="AR4" s="669"/>
      <c r="AS4" s="281" t="s">
        <v>177</v>
      </c>
      <c r="AT4" s="322" t="e">
        <f>$BA$58/$AW$11</f>
        <v>#DIV/0!</v>
      </c>
      <c r="AU4" s="323" t="e">
        <f>$BB$58/$AX$11</f>
        <v>#DIV/0!</v>
      </c>
      <c r="AV4" s="319"/>
      <c r="AW4" s="245"/>
      <c r="AX4" s="319"/>
      <c r="AY4" s="319"/>
      <c r="BC4" s="229" t="s">
        <v>127</v>
      </c>
      <c r="BD4" s="228">
        <f>$AA$7</f>
        <v>0</v>
      </c>
      <c r="BF4" s="228"/>
      <c r="BG4" s="254" t="s">
        <v>127</v>
      </c>
      <c r="BH4" s="420" t="s">
        <v>116</v>
      </c>
      <c r="BI4" s="421" t="s">
        <v>315</v>
      </c>
      <c r="BJ4" s="421" t="s">
        <v>316</v>
      </c>
      <c r="BK4" s="421" t="s">
        <v>317</v>
      </c>
      <c r="BL4" s="421" t="s">
        <v>318</v>
      </c>
      <c r="BM4" s="256" t="s">
        <v>127</v>
      </c>
      <c r="BN4" s="420" t="s">
        <v>115</v>
      </c>
      <c r="BO4" s="421" t="s">
        <v>319</v>
      </c>
      <c r="BP4" s="421" t="s">
        <v>320</v>
      </c>
      <c r="BQ4" s="421" t="s">
        <v>321</v>
      </c>
      <c r="BR4" s="421" t="s">
        <v>294</v>
      </c>
      <c r="BS4" s="49"/>
      <c r="BT4" s="49"/>
      <c r="BY4" s="29"/>
      <c r="BZ4" s="29"/>
      <c r="CA4" s="29"/>
      <c r="CB4" s="29"/>
      <c r="CC4" s="29"/>
      <c r="CD4" s="29"/>
      <c r="CE4" s="29"/>
      <c r="CF4" s="29"/>
    </row>
    <row r="5" spans="2:84" ht="30" customHeight="1" thickBot="1" x14ac:dyDescent="0.2">
      <c r="B5" s="30" t="s">
        <v>34</v>
      </c>
      <c r="AE5" s="325" t="s">
        <v>332</v>
      </c>
      <c r="AF5" s="486">
        <v>1</v>
      </c>
      <c r="AG5" s="840" t="s">
        <v>330</v>
      </c>
      <c r="AH5" s="840"/>
      <c r="AI5" s="840"/>
      <c r="AJ5" s="840"/>
      <c r="AK5" s="258"/>
      <c r="AL5" s="258"/>
      <c r="AM5" s="258"/>
      <c r="AO5" s="667" t="s">
        <v>110</v>
      </c>
      <c r="AP5" s="668"/>
      <c r="AQ5" s="668"/>
      <c r="AR5" s="669"/>
      <c r="AS5" s="281" t="s">
        <v>181</v>
      </c>
      <c r="AT5" s="322" t="e">
        <f>$BC$58/$AW$11*100</f>
        <v>#N/A</v>
      </c>
      <c r="AU5" s="323" t="e">
        <f>$BD$58/$AX$11*100</f>
        <v>#N/A</v>
      </c>
      <c r="AV5" s="319"/>
      <c r="AW5" s="245"/>
      <c r="AX5" s="319"/>
      <c r="AY5" s="319"/>
      <c r="BA5" s="227"/>
      <c r="BB5" s="253"/>
      <c r="BF5" s="49"/>
      <c r="BG5" s="259" t="s">
        <v>24</v>
      </c>
      <c r="BH5" s="260">
        <v>1</v>
      </c>
      <c r="BI5" s="261">
        <v>0.52600000000000002</v>
      </c>
      <c r="BJ5" s="261">
        <v>0.41099999999999998</v>
      </c>
      <c r="BK5" s="261">
        <v>0.43</v>
      </c>
      <c r="BL5" s="261">
        <v>0.56000000000000005</v>
      </c>
      <c r="BM5" s="262" t="s">
        <v>24</v>
      </c>
      <c r="BN5" s="263">
        <v>1</v>
      </c>
      <c r="BO5" s="264">
        <v>0.79</v>
      </c>
      <c r="BP5" s="264">
        <v>0.32500000000000001</v>
      </c>
      <c r="BQ5" s="264">
        <v>0.33300000000000002</v>
      </c>
      <c r="BR5" s="264">
        <v>0.82299999999999995</v>
      </c>
      <c r="BS5" s="49"/>
      <c r="BT5" s="49"/>
      <c r="BY5" s="29"/>
      <c r="BZ5" s="29"/>
      <c r="CA5" s="29"/>
      <c r="CB5" s="29"/>
      <c r="CC5" s="29"/>
      <c r="CD5" s="29"/>
      <c r="CE5" s="29"/>
      <c r="CF5" s="29"/>
    </row>
    <row r="6" spans="2:84" s="32" customFormat="1" ht="30" customHeight="1" x14ac:dyDescent="0.15">
      <c r="B6" s="853" t="s">
        <v>2</v>
      </c>
      <c r="C6" s="854"/>
      <c r="D6" s="854"/>
      <c r="E6" s="854"/>
      <c r="F6" s="854"/>
      <c r="G6" s="854"/>
      <c r="H6" s="854"/>
      <c r="I6" s="855"/>
      <c r="J6" s="31"/>
      <c r="K6" s="856"/>
      <c r="L6" s="856"/>
      <c r="M6" s="856"/>
      <c r="N6" s="856"/>
      <c r="O6" s="856"/>
      <c r="P6" s="856"/>
      <c r="Q6" s="856"/>
      <c r="R6" s="856"/>
      <c r="S6" s="856"/>
      <c r="T6" s="856"/>
      <c r="U6" s="856"/>
      <c r="V6" s="856"/>
      <c r="W6" s="856"/>
      <c r="X6" s="856"/>
      <c r="Y6" s="856"/>
      <c r="Z6" s="856"/>
      <c r="AA6" s="856"/>
      <c r="AB6" s="856"/>
      <c r="AC6" s="857"/>
      <c r="AF6" s="49"/>
      <c r="AG6" s="844" t="s">
        <v>172</v>
      </c>
      <c r="AH6" s="845"/>
      <c r="AI6" s="845"/>
      <c r="AJ6" s="845"/>
      <c r="AK6" s="845"/>
      <c r="AL6" s="846"/>
      <c r="AM6" s="268"/>
      <c r="AO6" s="667" t="s">
        <v>109</v>
      </c>
      <c r="AP6" s="668"/>
      <c r="AQ6" s="668"/>
      <c r="AR6" s="669"/>
      <c r="AS6" s="281" t="s">
        <v>184</v>
      </c>
      <c r="AT6" s="322" t="e">
        <f>$BE$58/$AW$11*100</f>
        <v>#N/A</v>
      </c>
      <c r="AU6" s="323" t="e">
        <f>$BF$58/$AX$11*100</f>
        <v>#N/A</v>
      </c>
      <c r="AV6" s="319"/>
      <c r="AW6" s="42"/>
      <c r="AX6" s="319"/>
      <c r="AY6" s="319"/>
      <c r="BA6" s="207"/>
      <c r="BB6" s="251"/>
      <c r="BE6" s="227"/>
      <c r="BF6" s="49"/>
      <c r="BG6" s="259" t="s">
        <v>25</v>
      </c>
      <c r="BH6" s="260">
        <v>1</v>
      </c>
      <c r="BI6" s="261">
        <v>0.54800000000000004</v>
      </c>
      <c r="BJ6" s="261">
        <v>0.42799999999999999</v>
      </c>
      <c r="BK6" s="261">
        <v>0.41199999999999998</v>
      </c>
      <c r="BL6" s="261">
        <v>0.52700000000000002</v>
      </c>
      <c r="BM6" s="262" t="s">
        <v>25</v>
      </c>
      <c r="BN6" s="263">
        <v>1</v>
      </c>
      <c r="BO6" s="264">
        <v>0.753</v>
      </c>
      <c r="BP6" s="264">
        <v>0.34100000000000003</v>
      </c>
      <c r="BQ6" s="264">
        <v>0.34100000000000003</v>
      </c>
      <c r="BR6" s="264">
        <v>0.76600000000000001</v>
      </c>
    </row>
    <row r="7" spans="2:84" s="32" customFormat="1" ht="30" customHeight="1" x14ac:dyDescent="0.15">
      <c r="B7" s="858" t="s">
        <v>3</v>
      </c>
      <c r="C7" s="859"/>
      <c r="D7" s="859"/>
      <c r="E7" s="859"/>
      <c r="F7" s="859"/>
      <c r="G7" s="859"/>
      <c r="H7" s="859"/>
      <c r="I7" s="860"/>
      <c r="J7" s="33"/>
      <c r="K7" s="861"/>
      <c r="L7" s="861"/>
      <c r="M7" s="861"/>
      <c r="N7" s="861"/>
      <c r="O7" s="861"/>
      <c r="P7" s="861"/>
      <c r="Q7" s="861"/>
      <c r="R7" s="861"/>
      <c r="S7" s="861"/>
      <c r="T7" s="861"/>
      <c r="U7" s="861"/>
      <c r="V7" s="861"/>
      <c r="W7" s="862"/>
      <c r="X7" s="863" t="s">
        <v>61</v>
      </c>
      <c r="Y7" s="864"/>
      <c r="Z7" s="864"/>
      <c r="AA7" s="789"/>
      <c r="AB7" s="789"/>
      <c r="AC7" s="790"/>
      <c r="AF7" s="230"/>
      <c r="AG7" s="847" t="s">
        <v>20</v>
      </c>
      <c r="AH7" s="847"/>
      <c r="AI7" s="847" t="s">
        <v>21</v>
      </c>
      <c r="AJ7" s="847"/>
      <c r="AK7" s="847" t="s">
        <v>22</v>
      </c>
      <c r="AL7" s="847"/>
      <c r="AM7" s="268"/>
      <c r="BA7" s="207"/>
      <c r="BB7" s="251"/>
      <c r="BE7" s="227"/>
      <c r="BF7" s="49"/>
      <c r="BG7" s="259" t="s">
        <v>26</v>
      </c>
      <c r="BH7" s="260">
        <v>1</v>
      </c>
      <c r="BI7" s="261">
        <v>0.55000000000000004</v>
      </c>
      <c r="BJ7" s="261">
        <v>0.44700000000000001</v>
      </c>
      <c r="BK7" s="261">
        <v>0.39</v>
      </c>
      <c r="BL7" s="261">
        <v>0.48699999999999999</v>
      </c>
      <c r="BM7" s="262" t="s">
        <v>26</v>
      </c>
      <c r="BN7" s="263">
        <v>1</v>
      </c>
      <c r="BO7" s="264">
        <v>0.75</v>
      </c>
      <c r="BP7" s="264">
        <v>0.35099999999999998</v>
      </c>
      <c r="BQ7" s="264">
        <v>0.34799999999999998</v>
      </c>
      <c r="BR7" s="264">
        <v>0.751</v>
      </c>
    </row>
    <row r="8" spans="2:84" s="32" customFormat="1" ht="30" customHeight="1" x14ac:dyDescent="0.15">
      <c r="B8" s="791" t="s">
        <v>4</v>
      </c>
      <c r="C8" s="792"/>
      <c r="D8" s="792"/>
      <c r="E8" s="792"/>
      <c r="F8" s="792"/>
      <c r="G8" s="792"/>
      <c r="H8" s="792"/>
      <c r="I8" s="793"/>
      <c r="J8" s="34"/>
      <c r="K8" s="35"/>
      <c r="L8" s="35"/>
      <c r="M8" s="848" t="s">
        <v>5</v>
      </c>
      <c r="N8" s="848"/>
      <c r="O8" s="804"/>
      <c r="P8" s="804"/>
      <c r="Q8" s="35" t="s">
        <v>0</v>
      </c>
      <c r="R8" s="848" t="s">
        <v>6</v>
      </c>
      <c r="S8" s="848"/>
      <c r="T8" s="804"/>
      <c r="U8" s="804"/>
      <c r="V8" s="35" t="s">
        <v>0</v>
      </c>
      <c r="W8" s="35"/>
      <c r="X8" s="35"/>
      <c r="Y8" s="35"/>
      <c r="Z8" s="35"/>
      <c r="AA8" s="35"/>
      <c r="AB8" s="35"/>
      <c r="AC8" s="36"/>
      <c r="AF8" s="230"/>
      <c r="AG8" s="265" t="s">
        <v>174</v>
      </c>
      <c r="AH8" s="265" t="s">
        <v>175</v>
      </c>
      <c r="AI8" s="265" t="s">
        <v>176</v>
      </c>
      <c r="AJ8" s="265" t="s">
        <v>175</v>
      </c>
      <c r="AK8" s="265" t="s">
        <v>176</v>
      </c>
      <c r="AL8" s="265" t="s">
        <v>175</v>
      </c>
      <c r="AM8" s="268"/>
      <c r="AO8" s="66"/>
      <c r="AS8" s="56"/>
      <c r="AU8" s="56"/>
      <c r="AV8" s="665" t="s">
        <v>470</v>
      </c>
      <c r="AW8" s="665"/>
      <c r="AX8" s="665"/>
      <c r="AY8" s="46"/>
      <c r="AZ8" s="186"/>
      <c r="BC8" s="207"/>
      <c r="BE8" s="56"/>
      <c r="BG8" s="259" t="s">
        <v>27</v>
      </c>
      <c r="BH8" s="260">
        <v>1</v>
      </c>
      <c r="BI8" s="261">
        <v>0.48099999999999998</v>
      </c>
      <c r="BJ8" s="261">
        <v>0.40100000000000002</v>
      </c>
      <c r="BK8" s="261">
        <v>0.42599999999999999</v>
      </c>
      <c r="BL8" s="261">
        <v>0.50800000000000001</v>
      </c>
      <c r="BM8" s="262" t="s">
        <v>27</v>
      </c>
      <c r="BN8" s="263">
        <v>1</v>
      </c>
      <c r="BO8" s="264">
        <v>0.72299999999999998</v>
      </c>
      <c r="BP8" s="264">
        <v>0.32600000000000001</v>
      </c>
      <c r="BQ8" s="264">
        <v>0.33</v>
      </c>
      <c r="BR8" s="264">
        <v>0.72399999999999998</v>
      </c>
    </row>
    <row r="9" spans="2:84" s="32" customFormat="1" ht="30" customHeight="1" x14ac:dyDescent="0.15">
      <c r="B9" s="791" t="s">
        <v>35</v>
      </c>
      <c r="C9" s="792"/>
      <c r="D9" s="792"/>
      <c r="E9" s="792"/>
      <c r="F9" s="792"/>
      <c r="G9" s="792"/>
      <c r="H9" s="792"/>
      <c r="I9" s="793"/>
      <c r="J9" s="797" t="s">
        <v>239</v>
      </c>
      <c r="K9" s="798"/>
      <c r="L9" s="798"/>
      <c r="M9" s="798"/>
      <c r="N9" s="799"/>
      <c r="O9" s="800" t="s">
        <v>228</v>
      </c>
      <c r="P9" s="801"/>
      <c r="Q9" s="801"/>
      <c r="R9" s="801"/>
      <c r="S9" s="802"/>
      <c r="T9" s="800" t="s">
        <v>240</v>
      </c>
      <c r="U9" s="801"/>
      <c r="V9" s="801"/>
      <c r="W9" s="801"/>
      <c r="X9" s="802"/>
      <c r="Y9" s="800" t="s">
        <v>36</v>
      </c>
      <c r="Z9" s="801"/>
      <c r="AA9" s="801"/>
      <c r="AB9" s="801"/>
      <c r="AC9" s="803"/>
      <c r="AF9" s="265" t="s">
        <v>24</v>
      </c>
      <c r="AG9" s="265">
        <v>0.46</v>
      </c>
      <c r="AH9" s="266" t="s">
        <v>179</v>
      </c>
      <c r="AI9" s="265">
        <v>0.54</v>
      </c>
      <c r="AJ9" s="266" t="s">
        <v>180</v>
      </c>
      <c r="AK9" s="265">
        <v>0.72</v>
      </c>
      <c r="AL9" s="266" t="s">
        <v>180</v>
      </c>
      <c r="AM9" s="269"/>
      <c r="AO9" s="250"/>
      <c r="AP9" s="49"/>
      <c r="AQ9" s="49"/>
      <c r="AR9" s="49"/>
      <c r="AS9" s="100"/>
      <c r="AT9" s="49"/>
      <c r="AU9" s="100"/>
      <c r="AV9" s="673" t="s">
        <v>338</v>
      </c>
      <c r="AW9" s="674"/>
      <c r="AX9" s="675"/>
      <c r="AY9" s="186"/>
      <c r="AZ9" s="186"/>
      <c r="BA9" s="267"/>
      <c r="BB9" s="252"/>
      <c r="BC9" s="207"/>
      <c r="BE9" s="56"/>
      <c r="BG9" s="259" t="s">
        <v>28</v>
      </c>
      <c r="BH9" s="260">
        <v>1</v>
      </c>
      <c r="BI9" s="261">
        <v>0.52</v>
      </c>
      <c r="BJ9" s="261">
        <v>0.442</v>
      </c>
      <c r="BK9" s="261">
        <v>0.437</v>
      </c>
      <c r="BL9" s="261">
        <v>0.5</v>
      </c>
      <c r="BM9" s="262" t="s">
        <v>28</v>
      </c>
      <c r="BN9" s="263">
        <v>1</v>
      </c>
      <c r="BO9" s="264">
        <v>0.81499999999999995</v>
      </c>
      <c r="BP9" s="264">
        <v>0.29699999999999999</v>
      </c>
      <c r="BQ9" s="264">
        <v>0.31</v>
      </c>
      <c r="BR9" s="264">
        <v>0.84599999999999997</v>
      </c>
    </row>
    <row r="10" spans="2:84" s="32" customFormat="1" ht="30" customHeight="1" x14ac:dyDescent="0.15">
      <c r="B10" s="794"/>
      <c r="C10" s="795"/>
      <c r="D10" s="795"/>
      <c r="E10" s="795"/>
      <c r="F10" s="795"/>
      <c r="G10" s="795"/>
      <c r="H10" s="795"/>
      <c r="I10" s="796"/>
      <c r="J10" s="216"/>
      <c r="K10" s="852"/>
      <c r="L10" s="852"/>
      <c r="M10" s="852"/>
      <c r="N10" s="37" t="s">
        <v>192</v>
      </c>
      <c r="O10" s="38"/>
      <c r="P10" s="850"/>
      <c r="Q10" s="850"/>
      <c r="R10" s="850"/>
      <c r="S10" s="37" t="s">
        <v>192</v>
      </c>
      <c r="T10" s="39"/>
      <c r="U10" s="851" t="str">
        <f>IF(OR(K10="",P10=""),"",(Z10-K10-P10))</f>
        <v/>
      </c>
      <c r="V10" s="851"/>
      <c r="W10" s="851"/>
      <c r="X10" s="37" t="s">
        <v>192</v>
      </c>
      <c r="Y10" s="40"/>
      <c r="Z10" s="849"/>
      <c r="AA10" s="849"/>
      <c r="AB10" s="849"/>
      <c r="AC10" s="41" t="s">
        <v>192</v>
      </c>
      <c r="AF10" s="265" t="s">
        <v>25</v>
      </c>
      <c r="AG10" s="265">
        <v>0.46</v>
      </c>
      <c r="AH10" s="266" t="s">
        <v>183</v>
      </c>
      <c r="AI10" s="265">
        <v>0.54</v>
      </c>
      <c r="AJ10" s="266" t="s">
        <v>183</v>
      </c>
      <c r="AK10" s="265">
        <v>0.72</v>
      </c>
      <c r="AL10" s="266" t="s">
        <v>183</v>
      </c>
      <c r="AM10" s="269"/>
      <c r="AO10" s="563"/>
      <c r="AP10" s="563"/>
      <c r="AQ10" s="563"/>
      <c r="AR10" s="665" t="s">
        <v>213</v>
      </c>
      <c r="AS10" s="665"/>
      <c r="AT10" s="665"/>
      <c r="AU10" s="666"/>
      <c r="AV10" s="287" t="s">
        <v>178</v>
      </c>
      <c r="AW10" s="288" t="s">
        <v>337</v>
      </c>
      <c r="AX10" s="565" t="s">
        <v>324</v>
      </c>
      <c r="AY10" s="665" t="s">
        <v>471</v>
      </c>
      <c r="AZ10" s="665"/>
      <c r="BA10" s="563"/>
      <c r="BB10" s="563"/>
      <c r="BC10" s="665" t="s">
        <v>475</v>
      </c>
      <c r="BD10" s="665"/>
      <c r="BE10" s="665"/>
      <c r="BF10" s="665"/>
      <c r="BG10" s="259" t="s">
        <v>29</v>
      </c>
      <c r="BH10" s="260">
        <v>1</v>
      </c>
      <c r="BI10" s="261">
        <v>0.49099999999999999</v>
      </c>
      <c r="BJ10" s="261">
        <v>0.42699999999999999</v>
      </c>
      <c r="BK10" s="261">
        <v>0.43099999999999999</v>
      </c>
      <c r="BL10" s="261">
        <v>0.498</v>
      </c>
      <c r="BM10" s="262" t="s">
        <v>29</v>
      </c>
      <c r="BN10" s="263">
        <v>1</v>
      </c>
      <c r="BO10" s="264">
        <v>0.76300000000000001</v>
      </c>
      <c r="BP10" s="264">
        <v>0.317</v>
      </c>
      <c r="BQ10" s="264">
        <v>0.32500000000000001</v>
      </c>
      <c r="BR10" s="264">
        <v>0.83299999999999996</v>
      </c>
    </row>
    <row r="11" spans="2:84" s="32" customFormat="1" ht="28.5" customHeight="1" x14ac:dyDescent="0.15">
      <c r="B11" s="812" t="s">
        <v>327</v>
      </c>
      <c r="C11" s="813"/>
      <c r="D11" s="813"/>
      <c r="E11" s="813"/>
      <c r="F11" s="813"/>
      <c r="G11" s="813"/>
      <c r="H11" s="813"/>
      <c r="I11" s="814"/>
      <c r="J11" s="343"/>
      <c r="K11" s="219" t="s">
        <v>323</v>
      </c>
      <c r="L11" s="220"/>
      <c r="M11" s="221"/>
      <c r="N11" s="221"/>
      <c r="O11" s="346"/>
      <c r="P11" s="222" t="s">
        <v>324</v>
      </c>
      <c r="Q11" s="221"/>
      <c r="R11" s="221"/>
      <c r="S11" s="221"/>
      <c r="T11" s="346"/>
      <c r="U11" s="222" t="s">
        <v>326</v>
      </c>
      <c r="V11" s="221"/>
      <c r="W11" s="221"/>
      <c r="X11" s="221"/>
      <c r="Y11" s="223"/>
      <c r="Z11" s="222"/>
      <c r="AA11" s="222"/>
      <c r="AB11" s="222"/>
      <c r="AC11" s="224"/>
      <c r="AF11" s="265" t="s">
        <v>26</v>
      </c>
      <c r="AG11" s="265">
        <v>0.56000000000000005</v>
      </c>
      <c r="AH11" s="266" t="s">
        <v>191</v>
      </c>
      <c r="AI11" s="265">
        <v>1.04</v>
      </c>
      <c r="AJ11" s="266" t="s">
        <v>191</v>
      </c>
      <c r="AK11" s="265">
        <v>1.21</v>
      </c>
      <c r="AL11" s="266" t="s">
        <v>191</v>
      </c>
      <c r="AM11" s="269"/>
      <c r="AO11" s="673" t="s">
        <v>477</v>
      </c>
      <c r="AP11" s="674"/>
      <c r="AQ11" s="675"/>
      <c r="AR11" s="673" t="s">
        <v>195</v>
      </c>
      <c r="AS11" s="675"/>
      <c r="AT11" s="673" t="s">
        <v>196</v>
      </c>
      <c r="AU11" s="675"/>
      <c r="AV11" s="431" t="s">
        <v>182</v>
      </c>
      <c r="AW11" s="282">
        <v>266.10000000000002</v>
      </c>
      <c r="AX11" s="286">
        <v>275.69</v>
      </c>
      <c r="AY11" s="673" t="s">
        <v>472</v>
      </c>
      <c r="AZ11" s="675"/>
      <c r="BA11" s="676" t="s">
        <v>476</v>
      </c>
      <c r="BB11" s="677"/>
      <c r="BC11" s="673" t="s">
        <v>335</v>
      </c>
      <c r="BD11" s="675"/>
      <c r="BE11" s="673" t="s">
        <v>336</v>
      </c>
      <c r="BF11" s="674"/>
      <c r="BG11" s="259" t="s">
        <v>30</v>
      </c>
      <c r="BH11" s="260">
        <v>1</v>
      </c>
      <c r="BI11" s="261">
        <v>0.47899999999999998</v>
      </c>
      <c r="BJ11" s="261">
        <v>0.40600000000000003</v>
      </c>
      <c r="BK11" s="261">
        <v>0.41499999999999998</v>
      </c>
      <c r="BL11" s="261">
        <v>0.49</v>
      </c>
      <c r="BM11" s="262" t="s">
        <v>30</v>
      </c>
      <c r="BN11" s="263">
        <v>1</v>
      </c>
      <c r="BO11" s="264">
        <v>0.84799999999999998</v>
      </c>
      <c r="BP11" s="264">
        <v>0.28399999999999997</v>
      </c>
      <c r="BQ11" s="264">
        <v>0.28100000000000003</v>
      </c>
      <c r="BR11" s="264">
        <v>0.84299999999999997</v>
      </c>
    </row>
    <row r="12" spans="2:84" s="32" customFormat="1" ht="28.5" customHeight="1" thickBot="1" x14ac:dyDescent="0.2">
      <c r="B12" s="830" t="s">
        <v>328</v>
      </c>
      <c r="C12" s="831"/>
      <c r="D12" s="831"/>
      <c r="E12" s="831"/>
      <c r="F12" s="831"/>
      <c r="G12" s="831"/>
      <c r="H12" s="831"/>
      <c r="I12" s="831"/>
      <c r="J12" s="344"/>
      <c r="K12" s="225" t="s">
        <v>193</v>
      </c>
      <c r="L12" s="214"/>
      <c r="M12" s="215"/>
      <c r="N12" s="215"/>
      <c r="O12" s="345"/>
      <c r="P12" s="226" t="s">
        <v>194</v>
      </c>
      <c r="Q12" s="215"/>
      <c r="R12" s="215"/>
      <c r="S12" s="215"/>
      <c r="T12" s="345"/>
      <c r="U12" s="832" t="s">
        <v>325</v>
      </c>
      <c r="V12" s="832"/>
      <c r="W12" s="832"/>
      <c r="X12" s="832"/>
      <c r="Y12" s="832"/>
      <c r="Z12" s="832"/>
      <c r="AA12" s="832"/>
      <c r="AB12" s="832"/>
      <c r="AC12" s="833"/>
      <c r="AF12" s="265" t="s">
        <v>27</v>
      </c>
      <c r="AG12" s="265">
        <v>0.75</v>
      </c>
      <c r="AH12" s="266" t="s">
        <v>191</v>
      </c>
      <c r="AI12" s="265">
        <v>1.25</v>
      </c>
      <c r="AJ12" s="266" t="s">
        <v>191</v>
      </c>
      <c r="AK12" s="265">
        <v>1.47</v>
      </c>
      <c r="AL12" s="266" t="s">
        <v>191</v>
      </c>
      <c r="AM12" s="269"/>
      <c r="AO12" s="271"/>
      <c r="AP12" s="564" t="s">
        <v>323</v>
      </c>
      <c r="AQ12" s="565" t="s">
        <v>324</v>
      </c>
      <c r="AR12" s="678" t="s">
        <v>48</v>
      </c>
      <c r="AS12" s="679"/>
      <c r="AT12" s="678" t="s">
        <v>49</v>
      </c>
      <c r="AU12" s="679"/>
      <c r="AV12" s="431" t="s">
        <v>185</v>
      </c>
      <c r="AW12" s="282">
        <v>90</v>
      </c>
      <c r="AX12" s="286">
        <v>90</v>
      </c>
      <c r="AY12" s="676" t="s">
        <v>111</v>
      </c>
      <c r="AZ12" s="677"/>
      <c r="BA12" s="288" t="s">
        <v>323</v>
      </c>
      <c r="BB12" s="562" t="s">
        <v>324</v>
      </c>
      <c r="BC12" s="288" t="s">
        <v>323</v>
      </c>
      <c r="BD12" s="289" t="s">
        <v>324</v>
      </c>
      <c r="BE12" s="288" t="s">
        <v>323</v>
      </c>
      <c r="BF12" s="562" t="s">
        <v>324</v>
      </c>
      <c r="BG12" s="259" t="s">
        <v>31</v>
      </c>
      <c r="BH12" s="260">
        <v>1</v>
      </c>
      <c r="BI12" s="261">
        <v>0.51700000000000002</v>
      </c>
      <c r="BJ12" s="261">
        <v>0.41099999999999998</v>
      </c>
      <c r="BK12" s="261">
        <v>0.41399999999999998</v>
      </c>
      <c r="BL12" s="261">
        <v>0.52800000000000002</v>
      </c>
      <c r="BM12" s="262" t="s">
        <v>31</v>
      </c>
      <c r="BN12" s="470">
        <v>0</v>
      </c>
      <c r="BO12" s="470">
        <v>0</v>
      </c>
      <c r="BP12" s="470">
        <v>0</v>
      </c>
      <c r="BQ12" s="470">
        <v>0</v>
      </c>
      <c r="BR12" s="470">
        <v>0</v>
      </c>
    </row>
    <row r="13" spans="2:84" s="32" customFormat="1" ht="28.5" customHeight="1" x14ac:dyDescent="0.15">
      <c r="B13" s="815" t="s">
        <v>229</v>
      </c>
      <c r="C13" s="815"/>
      <c r="D13" s="815"/>
      <c r="E13" s="815"/>
      <c r="F13" s="815"/>
      <c r="G13" s="815"/>
      <c r="H13" s="815"/>
      <c r="I13" s="815"/>
      <c r="J13" s="815"/>
      <c r="K13" s="815"/>
      <c r="L13" s="815"/>
      <c r="M13" s="815"/>
      <c r="N13" s="815"/>
      <c r="O13" s="815"/>
      <c r="P13" s="815"/>
      <c r="Q13" s="815"/>
      <c r="R13" s="815"/>
      <c r="S13" s="815"/>
      <c r="T13" s="815"/>
      <c r="U13" s="815"/>
      <c r="V13" s="815"/>
      <c r="W13" s="815"/>
      <c r="X13" s="815"/>
      <c r="Y13" s="815"/>
      <c r="Z13" s="815"/>
      <c r="AA13" s="815"/>
      <c r="AB13" s="815"/>
      <c r="AC13" s="815"/>
      <c r="AF13" s="265" t="s">
        <v>28</v>
      </c>
      <c r="AG13" s="265">
        <v>0.87</v>
      </c>
      <c r="AH13" s="266">
        <v>3</v>
      </c>
      <c r="AI13" s="265">
        <v>1.54</v>
      </c>
      <c r="AJ13" s="266">
        <v>4</v>
      </c>
      <c r="AK13" s="265">
        <v>1.67</v>
      </c>
      <c r="AL13" s="266" t="s">
        <v>191</v>
      </c>
      <c r="AM13" s="269"/>
      <c r="AO13" s="431" t="s">
        <v>119</v>
      </c>
      <c r="AP13" s="91">
        <f>外皮の入力!$D$36</f>
        <v>0</v>
      </c>
      <c r="AQ13" s="286">
        <f>外皮の入力!$D$36</f>
        <v>0</v>
      </c>
      <c r="AR13" s="311" t="s">
        <v>121</v>
      </c>
      <c r="AS13" s="402">
        <f>外皮の入力!$E$36</f>
        <v>0</v>
      </c>
      <c r="AT13" s="439" t="s">
        <v>120</v>
      </c>
      <c r="AU13" s="400">
        <f>外皮の入力!$F$36</f>
        <v>0</v>
      </c>
      <c r="AV13" s="431" t="s">
        <v>113</v>
      </c>
      <c r="AW13" s="282">
        <v>50.85</v>
      </c>
      <c r="AX13" s="286">
        <v>50.85</v>
      </c>
      <c r="AY13" s="310" t="s">
        <v>114</v>
      </c>
      <c r="AZ13" s="266">
        <v>1</v>
      </c>
      <c r="BA13" s="91">
        <f>$AW$13*$AZ$13*$AP$13</f>
        <v>0</v>
      </c>
      <c r="BB13" s="286">
        <f>$AX$13*$AZ$13*$AQ$13</f>
        <v>0</v>
      </c>
      <c r="BC13" s="91" t="e">
        <f>$AW$13*$BH$13*$AS$13</f>
        <v>#N/A</v>
      </c>
      <c r="BD13" s="286" t="e">
        <f>$AX$13*$BH$13*$AS$13</f>
        <v>#N/A</v>
      </c>
      <c r="BE13" s="91" t="e">
        <f>$AW$13*$BN$13*$AU$13</f>
        <v>#N/A</v>
      </c>
      <c r="BF13" s="286" t="e">
        <f>$AX$13*$BN$13*$AU$13</f>
        <v>#N/A</v>
      </c>
      <c r="BG13" s="438" t="s">
        <v>116</v>
      </c>
      <c r="BH13" s="142" t="e">
        <f>VLOOKUP($BD$4,$BG$5:$BL$12,2,0)</f>
        <v>#N/A</v>
      </c>
      <c r="BI13" s="351"/>
      <c r="BJ13" s="221"/>
      <c r="BK13" s="221"/>
      <c r="BL13" s="352"/>
      <c r="BM13" s="435" t="s">
        <v>115</v>
      </c>
      <c r="BN13" s="348" t="e">
        <f>VLOOKUP($BD$4,$BM$5:$BR$12,2,0)</f>
        <v>#N/A</v>
      </c>
    </row>
    <row r="14" spans="2:84" s="32" customFormat="1" ht="30" customHeight="1" x14ac:dyDescent="0.15">
      <c r="B14" s="815" t="s">
        <v>238</v>
      </c>
      <c r="C14" s="815"/>
      <c r="D14" s="815"/>
      <c r="E14" s="815"/>
      <c r="F14" s="815"/>
      <c r="G14" s="815"/>
      <c r="H14" s="815"/>
      <c r="I14" s="815"/>
      <c r="J14" s="815"/>
      <c r="K14" s="815"/>
      <c r="L14" s="815"/>
      <c r="M14" s="815"/>
      <c r="N14" s="815"/>
      <c r="O14" s="815"/>
      <c r="P14" s="815"/>
      <c r="Q14" s="815"/>
      <c r="R14" s="815"/>
      <c r="S14" s="815"/>
      <c r="T14" s="815"/>
      <c r="U14" s="815"/>
      <c r="V14" s="815"/>
      <c r="W14" s="815"/>
      <c r="X14" s="815"/>
      <c r="Y14" s="815"/>
      <c r="Z14" s="815"/>
      <c r="AA14" s="815"/>
      <c r="AB14" s="815"/>
      <c r="AC14" s="815"/>
      <c r="AF14" s="265" t="s">
        <v>29</v>
      </c>
      <c r="AG14" s="265">
        <v>0.87</v>
      </c>
      <c r="AH14" s="266">
        <v>2.8</v>
      </c>
      <c r="AI14" s="265">
        <v>1.54</v>
      </c>
      <c r="AJ14" s="266">
        <v>3.8</v>
      </c>
      <c r="AK14" s="265">
        <v>1.67</v>
      </c>
      <c r="AL14" s="266" t="s">
        <v>23</v>
      </c>
      <c r="AM14" s="269"/>
      <c r="AO14" s="701" t="s">
        <v>198</v>
      </c>
      <c r="AP14" s="689">
        <f>外皮の入力!$D$37</f>
        <v>0</v>
      </c>
      <c r="AQ14" s="684">
        <f>外皮の入力!$D$37</f>
        <v>0</v>
      </c>
      <c r="AR14" s="725" t="s">
        <v>123</v>
      </c>
      <c r="AS14" s="689">
        <f>外皮の入力!$E$37</f>
        <v>0</v>
      </c>
      <c r="AT14" s="732" t="s">
        <v>122</v>
      </c>
      <c r="AU14" s="735">
        <f>外皮の入力!$F$37</f>
        <v>0</v>
      </c>
      <c r="AV14" s="302" t="s">
        <v>243</v>
      </c>
      <c r="AW14" s="283">
        <v>30.47</v>
      </c>
      <c r="AX14" s="290">
        <v>30.47</v>
      </c>
      <c r="AY14" s="701" t="s">
        <v>117</v>
      </c>
      <c r="AZ14" s="711">
        <v>1</v>
      </c>
      <c r="BA14" s="681">
        <f>SUM($AW$14:$AW$17)*$AZ$14*$AP$14</f>
        <v>0</v>
      </c>
      <c r="BB14" s="684">
        <f>SUM($AX$14:$AX$17)*$AZ$14*$AQ$14</f>
        <v>0</v>
      </c>
      <c r="BC14" s="293" t="e">
        <f>$AW$14*$BH$14*$AS$14</f>
        <v>#N/A</v>
      </c>
      <c r="BD14" s="290" t="e">
        <f>$AX$14*$BH$14*$AS$14</f>
        <v>#N/A</v>
      </c>
      <c r="BE14" s="293" t="e">
        <f>$AW$14*$BN$14*$AU$14</f>
        <v>#N/A</v>
      </c>
      <c r="BF14" s="290" t="e">
        <f>$AX$14*$BN$18*$AU$14</f>
        <v>#N/A</v>
      </c>
      <c r="BG14" s="432" t="s">
        <v>287</v>
      </c>
      <c r="BH14" s="306" t="e">
        <f>VLOOKUP($BD$4,$BG$5:$BL$12,3,0)</f>
        <v>#N/A</v>
      </c>
      <c r="BI14" s="359"/>
      <c r="BJ14" s="360"/>
      <c r="BK14" s="360"/>
      <c r="BL14" s="361"/>
      <c r="BM14" s="440" t="s">
        <v>291</v>
      </c>
      <c r="BN14" s="362" t="e">
        <f>VLOOKUP($BD$4,$BM$5:$BR$12,3,0)</f>
        <v>#N/A</v>
      </c>
    </row>
    <row r="15" spans="2:84" s="32" customFormat="1" ht="30" customHeight="1" thickBot="1" x14ac:dyDescent="0.2">
      <c r="B15" s="30" t="s">
        <v>33</v>
      </c>
      <c r="AF15" s="265" t="s">
        <v>30</v>
      </c>
      <c r="AG15" s="265">
        <v>0.87</v>
      </c>
      <c r="AH15" s="266">
        <v>2.7</v>
      </c>
      <c r="AI15" s="265">
        <v>1.81</v>
      </c>
      <c r="AJ15" s="266">
        <v>4</v>
      </c>
      <c r="AK15" s="265">
        <v>2.35</v>
      </c>
      <c r="AL15" s="266" t="s">
        <v>23</v>
      </c>
      <c r="AM15" s="269"/>
      <c r="AO15" s="702"/>
      <c r="AP15" s="690"/>
      <c r="AQ15" s="685"/>
      <c r="AR15" s="726"/>
      <c r="AS15" s="690"/>
      <c r="AT15" s="733"/>
      <c r="AU15" s="736"/>
      <c r="AV15" s="300" t="s">
        <v>244</v>
      </c>
      <c r="AW15" s="284">
        <v>22.37</v>
      </c>
      <c r="AX15" s="291">
        <v>22.37</v>
      </c>
      <c r="AY15" s="702"/>
      <c r="AZ15" s="712"/>
      <c r="BA15" s="682"/>
      <c r="BB15" s="685"/>
      <c r="BC15" s="294" t="e">
        <f>$AW$15*$BH$15*$AS$14</f>
        <v>#N/A</v>
      </c>
      <c r="BD15" s="291" t="e">
        <f>$AX$15*$BH$15*$AS$14</f>
        <v>#N/A</v>
      </c>
      <c r="BE15" s="294" t="e">
        <f>$AW$15*$BN$15*$AU$14</f>
        <v>#N/A</v>
      </c>
      <c r="BF15" s="291" t="e">
        <f>$AX$15*$BN$19*$AU$14</f>
        <v>#N/A</v>
      </c>
      <c r="BG15" s="433" t="s">
        <v>288</v>
      </c>
      <c r="BH15" s="307" t="e">
        <f>VLOOKUP($BD$4,$BG$5:$BL$12,4,0)</f>
        <v>#N/A</v>
      </c>
      <c r="BI15" s="363"/>
      <c r="BJ15" s="364"/>
      <c r="BK15" s="364"/>
      <c r="BL15" s="365"/>
      <c r="BM15" s="441" t="s">
        <v>292</v>
      </c>
      <c r="BN15" s="366" t="e">
        <f>VLOOKUP($BD$4,$BM$5:$BR$12,4,0)</f>
        <v>#N/A</v>
      </c>
    </row>
    <row r="16" spans="2:84" s="32" customFormat="1" ht="30" customHeight="1" thickTop="1" thickBot="1" x14ac:dyDescent="0.2">
      <c r="B16" s="816" t="s">
        <v>199</v>
      </c>
      <c r="C16" s="817"/>
      <c r="D16" s="817"/>
      <c r="E16" s="817"/>
      <c r="F16" s="817"/>
      <c r="G16" s="817"/>
      <c r="H16" s="817"/>
      <c r="I16" s="818"/>
      <c r="J16" s="819" t="s">
        <v>200</v>
      </c>
      <c r="K16" s="820"/>
      <c r="L16" s="821"/>
      <c r="M16" s="822" t="s">
        <v>201</v>
      </c>
      <c r="N16" s="823"/>
      <c r="O16" s="823"/>
      <c r="P16" s="824" t="s">
        <v>202</v>
      </c>
      <c r="Q16" s="825"/>
      <c r="R16" s="826"/>
      <c r="S16" s="820" t="s">
        <v>18</v>
      </c>
      <c r="T16" s="820"/>
      <c r="U16" s="821" t="b">
        <v>1</v>
      </c>
      <c r="V16" s="827" t="s">
        <v>19</v>
      </c>
      <c r="W16" s="827"/>
      <c r="X16" s="827"/>
      <c r="Y16" s="828"/>
      <c r="Z16" s="829" t="s">
        <v>32</v>
      </c>
      <c r="AA16" s="827"/>
      <c r="AB16" s="827"/>
      <c r="AC16" s="828"/>
      <c r="AF16" s="265" t="s">
        <v>31</v>
      </c>
      <c r="AG16" s="265" t="s">
        <v>197</v>
      </c>
      <c r="AH16" s="663">
        <v>6.7</v>
      </c>
      <c r="AI16" s="265" t="s">
        <v>197</v>
      </c>
      <c r="AJ16" s="662" t="s">
        <v>23</v>
      </c>
      <c r="AK16" s="265" t="s">
        <v>197</v>
      </c>
      <c r="AL16" s="266" t="s">
        <v>197</v>
      </c>
      <c r="AM16" s="269"/>
      <c r="AO16" s="702"/>
      <c r="AP16" s="690"/>
      <c r="AQ16" s="685"/>
      <c r="AR16" s="726"/>
      <c r="AS16" s="690"/>
      <c r="AT16" s="733"/>
      <c r="AU16" s="736"/>
      <c r="AV16" s="300" t="s">
        <v>245</v>
      </c>
      <c r="AW16" s="284">
        <v>47.92</v>
      </c>
      <c r="AX16" s="291">
        <v>47.92</v>
      </c>
      <c r="AY16" s="702"/>
      <c r="AZ16" s="712"/>
      <c r="BA16" s="682"/>
      <c r="BB16" s="685"/>
      <c r="BC16" s="294" t="e">
        <f>$AW$16*$BH$16*$AS$14</f>
        <v>#N/A</v>
      </c>
      <c r="BD16" s="291" t="e">
        <f>$AX$16*$BH$16*$AS$14</f>
        <v>#N/A</v>
      </c>
      <c r="BE16" s="294" t="e">
        <f>$AW$16*$BN$16*$AU$14</f>
        <v>#N/A</v>
      </c>
      <c r="BF16" s="291" t="e">
        <f>$AX$16*$BN$20*$AU$14</f>
        <v>#N/A</v>
      </c>
      <c r="BG16" s="433" t="s">
        <v>289</v>
      </c>
      <c r="BH16" s="307" t="e">
        <f>VLOOKUP($BD$4,$BG$5:$BL$12,5,0)</f>
        <v>#N/A</v>
      </c>
      <c r="BI16" s="363"/>
      <c r="BJ16" s="364"/>
      <c r="BK16" s="364"/>
      <c r="BL16" s="365"/>
      <c r="BM16" s="441" t="s">
        <v>293</v>
      </c>
      <c r="BN16" s="366" t="e">
        <f>VLOOKUP($BD$4,$BM$5:$BR$12,5,0)</f>
        <v>#N/A</v>
      </c>
    </row>
    <row r="17" spans="2:70" s="32" customFormat="1" ht="30" customHeight="1" x14ac:dyDescent="0.15">
      <c r="B17" s="805" t="s">
        <v>221</v>
      </c>
      <c r="C17" s="806"/>
      <c r="D17" s="806"/>
      <c r="E17" s="806"/>
      <c r="F17" s="806"/>
      <c r="G17" s="806"/>
      <c r="H17" s="806"/>
      <c r="I17" s="807"/>
      <c r="J17" s="808" t="str">
        <f>IF(ISERROR($AT$4),"",ROUNDUP($AT$4,2))</f>
        <v/>
      </c>
      <c r="K17" s="777"/>
      <c r="L17" s="778"/>
      <c r="M17" s="808" t="str">
        <f>IF(ISERROR($AU$4),"",ROUNDUP($AU$4,2))</f>
        <v/>
      </c>
      <c r="N17" s="777"/>
      <c r="O17" s="778"/>
      <c r="P17" s="809" t="str">
        <f>IF($AF$4=1,J17,IF($AF$4=2,M17,IF(J17&gt;M17,J17,M17)))</f>
        <v/>
      </c>
      <c r="Q17" s="810"/>
      <c r="R17" s="811"/>
      <c r="S17" s="777" t="e">
        <f>IF(AF18=1,AG18,IF(AF18=2,AI18,IF(AF18=3,AK18,"-")))</f>
        <v>#N/A</v>
      </c>
      <c r="T17" s="777"/>
      <c r="U17" s="778"/>
      <c r="V17" s="777" t="e">
        <f>IF(S17="-","-",(IF(S17&gt;=P17,"適合","不適合")))</f>
        <v>#N/A</v>
      </c>
      <c r="W17" s="777"/>
      <c r="X17" s="777"/>
      <c r="Y17" s="778"/>
      <c r="Z17" s="132"/>
      <c r="AA17" s="762" t="s">
        <v>205</v>
      </c>
      <c r="AB17" s="763"/>
      <c r="AC17" s="764"/>
      <c r="AF17" s="268"/>
      <c r="AG17" s="269"/>
      <c r="AH17" s="268"/>
      <c r="AI17" s="269"/>
      <c r="AO17" s="720"/>
      <c r="AP17" s="710"/>
      <c r="AQ17" s="686"/>
      <c r="AR17" s="727"/>
      <c r="AS17" s="710"/>
      <c r="AT17" s="734"/>
      <c r="AU17" s="737"/>
      <c r="AV17" s="301" t="s">
        <v>246</v>
      </c>
      <c r="AW17" s="285">
        <v>22.28</v>
      </c>
      <c r="AX17" s="292">
        <v>22.28</v>
      </c>
      <c r="AY17" s="720"/>
      <c r="AZ17" s="721"/>
      <c r="BA17" s="683"/>
      <c r="BB17" s="686"/>
      <c r="BC17" s="295" t="e">
        <f>$AW$17*$BH$17*$AS$14</f>
        <v>#N/A</v>
      </c>
      <c r="BD17" s="292" t="e">
        <f>$AX$17*$BH$17*$AS$14</f>
        <v>#N/A</v>
      </c>
      <c r="BE17" s="295" t="e">
        <f>$AW$17*$BN$17*$AU$14</f>
        <v>#N/A</v>
      </c>
      <c r="BF17" s="292" t="e">
        <f>$AX$17*$BN$21*$AU$14</f>
        <v>#N/A</v>
      </c>
      <c r="BG17" s="434" t="s">
        <v>290</v>
      </c>
      <c r="BH17" s="309" t="e">
        <f>VLOOKUP($BD$4,$BG$5:$BL$12,6,0)</f>
        <v>#N/A</v>
      </c>
      <c r="BI17" s="367"/>
      <c r="BJ17" s="368"/>
      <c r="BK17" s="368"/>
      <c r="BL17" s="369"/>
      <c r="BM17" s="442" t="s">
        <v>294</v>
      </c>
      <c r="BN17" s="370" t="e">
        <f>VLOOKUP($BD$4,$BM$5:$BR$12,6,0)</f>
        <v>#N/A</v>
      </c>
      <c r="BO17" s="49"/>
      <c r="BP17" s="49"/>
      <c r="BQ17" s="49"/>
      <c r="BR17" s="49"/>
    </row>
    <row r="18" spans="2:70" s="32" customFormat="1" ht="30" customHeight="1" x14ac:dyDescent="0.15">
      <c r="B18" s="123" t="s">
        <v>206</v>
      </c>
      <c r="C18" s="124"/>
      <c r="D18" s="124"/>
      <c r="E18" s="124"/>
      <c r="F18" s="124"/>
      <c r="G18" s="124"/>
      <c r="H18" s="124"/>
      <c r="I18" s="125"/>
      <c r="J18" s="765" t="str">
        <f>IF(ISERROR($AT$5),"",ROUNDUP($AT$5,1))</f>
        <v/>
      </c>
      <c r="K18" s="766"/>
      <c r="L18" s="767"/>
      <c r="M18" s="765" t="str">
        <f>IF(ISERROR($AU$5),"",ROUNDUP($AU$5,1))</f>
        <v/>
      </c>
      <c r="N18" s="766"/>
      <c r="O18" s="767"/>
      <c r="P18" s="768" t="e">
        <f>ROUNDUP(IF($AF$4=1,J18,IF($AF$4=2,M18,IF($AF$4=3,IF(P17=J17,J18,M18)))),1)</f>
        <v>#VALUE!</v>
      </c>
      <c r="Q18" s="769"/>
      <c r="R18" s="770"/>
      <c r="S18" s="769" t="e">
        <f>IF(AF18=1,AH18,IF(AF18=2,AJ18,IF(AF18=3,AL18,"-")))</f>
        <v>#N/A</v>
      </c>
      <c r="T18" s="769"/>
      <c r="U18" s="771"/>
      <c r="V18" s="772" t="e">
        <f>IF(S18="-","-",(IF(S18&gt;=P18,"適合","不適合")))</f>
        <v>#N/A</v>
      </c>
      <c r="W18" s="772"/>
      <c r="X18" s="772"/>
      <c r="Y18" s="773"/>
      <c r="Z18" s="134"/>
      <c r="AA18" s="774" t="s">
        <v>207</v>
      </c>
      <c r="AB18" s="775"/>
      <c r="AC18" s="776"/>
      <c r="AF18" s="114">
        <v>1</v>
      </c>
      <c r="AG18" s="230" t="e">
        <f>VLOOKUP(AA7,$AF$9:$AL$16,2,FALSE)</f>
        <v>#N/A</v>
      </c>
      <c r="AH18" s="133" t="e">
        <f>VLOOKUP(AA7,$AF$9:$AL$16,3,FALSE)</f>
        <v>#N/A</v>
      </c>
      <c r="AI18" s="230" t="e">
        <f>VLOOKUP(AA7,$AF$9:$AL$16,4,FALSE)</f>
        <v>#N/A</v>
      </c>
      <c r="AJ18" s="133" t="e">
        <f>VLOOKUP(AA7,$AF$9:$AL$16,5,FALSE)</f>
        <v>#N/A</v>
      </c>
      <c r="AK18" s="230" t="e">
        <f>VLOOKUP(AA7,$AF$9:$AL$16,6,FALSE)</f>
        <v>#N/A</v>
      </c>
      <c r="AL18" s="230" t="e">
        <f>VLOOKUP(AA7,$AF$9:$AL$16,7,FALSE)</f>
        <v>#N/A</v>
      </c>
      <c r="AM18" s="430"/>
      <c r="AO18" s="701" t="s">
        <v>203</v>
      </c>
      <c r="AP18" s="689">
        <f>'開口部の入力 (2)'!$D$29</f>
        <v>0</v>
      </c>
      <c r="AQ18" s="684">
        <f>'開口部の入力 (2)'!$D$29</f>
        <v>0</v>
      </c>
      <c r="AR18" s="707" t="s">
        <v>299</v>
      </c>
      <c r="AS18" s="689">
        <f>'開口部の入力 (2)'!$E$29</f>
        <v>0</v>
      </c>
      <c r="AT18" s="701" t="s">
        <v>307</v>
      </c>
      <c r="AU18" s="735">
        <f>'開口部の入力 (2)'!$F$29</f>
        <v>0</v>
      </c>
      <c r="AV18" s="302" t="s">
        <v>247</v>
      </c>
      <c r="AW18" s="581">
        <v>0</v>
      </c>
      <c r="AX18" s="585">
        <v>0</v>
      </c>
      <c r="AY18" s="701" t="s">
        <v>118</v>
      </c>
      <c r="AZ18" s="711">
        <v>1</v>
      </c>
      <c r="BA18" s="681">
        <f>SUM($AW$18:$AW$21)*$AZ$18*$AP$18</f>
        <v>0</v>
      </c>
      <c r="BB18" s="684">
        <f>SUM($AX$18:$AX$21)*$AZ$18*$AQ$18</f>
        <v>0</v>
      </c>
      <c r="BC18" s="293" t="e">
        <f>$AW$18*$BH$18*$AS$18</f>
        <v>#N/A</v>
      </c>
      <c r="BD18" s="290" t="e">
        <f>$AX$18*$BH$18*$AS$18</f>
        <v>#N/A</v>
      </c>
      <c r="BE18" s="293" t="e">
        <f>$AW$18*BN18*$AU$18</f>
        <v>#N/A</v>
      </c>
      <c r="BF18" s="290" t="e">
        <f>$AX$18*BN18*$AU$18</f>
        <v>#N/A</v>
      </c>
      <c r="BG18" s="432" t="s">
        <v>287</v>
      </c>
      <c r="BH18" s="306" t="e">
        <f>VLOOKUP($BD$4,$BG$5:$BL$12,3,0)</f>
        <v>#N/A</v>
      </c>
      <c r="BI18" s="371"/>
      <c r="BJ18" s="372"/>
      <c r="BK18" s="372"/>
      <c r="BL18" s="373"/>
      <c r="BM18" s="440" t="s">
        <v>291</v>
      </c>
      <c r="BN18" s="362" t="e">
        <f>VLOOKUP($BD$4,$BM$5:$BR$12,3,0)</f>
        <v>#N/A</v>
      </c>
      <c r="BO18" s="49"/>
      <c r="BP18" s="49"/>
      <c r="BQ18" s="49"/>
      <c r="BR18" s="49"/>
    </row>
    <row r="19" spans="2:70" s="32" customFormat="1" ht="34.5" customHeight="1" thickBot="1" x14ac:dyDescent="0.2">
      <c r="B19" s="126" t="s">
        <v>144</v>
      </c>
      <c r="C19" s="127"/>
      <c r="D19" s="127"/>
      <c r="E19" s="127"/>
      <c r="F19" s="127"/>
      <c r="G19" s="127"/>
      <c r="H19" s="127"/>
      <c r="I19" s="128"/>
      <c r="J19" s="779" t="str">
        <f>IF(ISERROR($AT$6),"-",ROUNDDOWN($AT$6,1))</f>
        <v>-</v>
      </c>
      <c r="K19" s="780"/>
      <c r="L19" s="781"/>
      <c r="M19" s="779" t="str">
        <f>IF(ISERROR($AU$6),"-",ROUNDDOWN($AU$6,1))</f>
        <v>-</v>
      </c>
      <c r="N19" s="780"/>
      <c r="O19" s="781"/>
      <c r="P19" s="782" t="e">
        <f>IF($AU$6=0,"-",(ROUNDUP(IF($AF$4=1,J19,IF($AF$4=2,M19,IF($AF$4=3,IF($P$17=$J$17,$J$19,$M$19)))),1)))</f>
        <v>#N/A</v>
      </c>
      <c r="Q19" s="783"/>
      <c r="R19" s="784"/>
      <c r="S19" s="785" t="s">
        <v>209</v>
      </c>
      <c r="T19" s="785"/>
      <c r="U19" s="786"/>
      <c r="V19" s="787" t="s">
        <v>209</v>
      </c>
      <c r="W19" s="787"/>
      <c r="X19" s="787"/>
      <c r="Y19" s="788"/>
      <c r="Z19" s="135"/>
      <c r="AA19" s="759" t="s">
        <v>210</v>
      </c>
      <c r="AB19" s="760"/>
      <c r="AC19" s="761"/>
      <c r="AO19" s="702"/>
      <c r="AP19" s="690"/>
      <c r="AQ19" s="685"/>
      <c r="AR19" s="708"/>
      <c r="AS19" s="690"/>
      <c r="AT19" s="702"/>
      <c r="AU19" s="736"/>
      <c r="AV19" s="300" t="s">
        <v>248</v>
      </c>
      <c r="AW19" s="294">
        <v>1.89</v>
      </c>
      <c r="AX19" s="291">
        <v>1.89</v>
      </c>
      <c r="AY19" s="702"/>
      <c r="AZ19" s="712"/>
      <c r="BA19" s="682"/>
      <c r="BB19" s="685"/>
      <c r="BC19" s="294" t="e">
        <f>$AW$19*$BH$19*$AS$18</f>
        <v>#N/A</v>
      </c>
      <c r="BD19" s="291" t="e">
        <f>$AX$19*$BH$19*$AS$18</f>
        <v>#N/A</v>
      </c>
      <c r="BE19" s="294" t="e">
        <f>AW19*BN19*$AU$18</f>
        <v>#N/A</v>
      </c>
      <c r="BF19" s="291" t="e">
        <f>$AX$19*BN19*$AU$18</f>
        <v>#N/A</v>
      </c>
      <c r="BG19" s="433" t="s">
        <v>288</v>
      </c>
      <c r="BH19" s="307" t="e">
        <f>VLOOKUP($BD$4,$BG$5:$BL$12,4,0)</f>
        <v>#N/A</v>
      </c>
      <c r="BI19" s="374"/>
      <c r="BJ19" s="375"/>
      <c r="BK19" s="375"/>
      <c r="BL19" s="376"/>
      <c r="BM19" s="441" t="s">
        <v>292</v>
      </c>
      <c r="BN19" s="366" t="e">
        <f>VLOOKUP($BD$4,$BM$5:$BR$12,4,0)</f>
        <v>#N/A</v>
      </c>
      <c r="BO19" s="49"/>
      <c r="BP19" s="471"/>
      <c r="BQ19" s="49"/>
      <c r="BR19" s="49"/>
    </row>
    <row r="20" spans="2:70" s="32" customFormat="1" ht="30" customHeight="1" x14ac:dyDescent="0.15">
      <c r="O20" s="46"/>
      <c r="P20" s="46"/>
      <c r="Q20" s="46"/>
      <c r="R20" s="46"/>
      <c r="S20" s="46"/>
      <c r="T20" s="46"/>
      <c r="U20" s="46"/>
      <c r="V20" s="46"/>
      <c r="W20" s="46"/>
      <c r="X20" s="46"/>
      <c r="Y20" s="46"/>
      <c r="Z20" s="47"/>
      <c r="AA20" s="136"/>
      <c r="AB20" s="136"/>
      <c r="AC20" s="137"/>
      <c r="AF20" s="834" t="s">
        <v>454</v>
      </c>
      <c r="AG20" s="835"/>
      <c r="AH20" s="835"/>
      <c r="AI20" s="835"/>
      <c r="AJ20" s="835"/>
      <c r="AK20" s="835"/>
      <c r="AL20" s="835"/>
      <c r="AM20" s="836"/>
      <c r="AO20" s="702"/>
      <c r="AP20" s="690"/>
      <c r="AQ20" s="685"/>
      <c r="AR20" s="708"/>
      <c r="AS20" s="690"/>
      <c r="AT20" s="702"/>
      <c r="AU20" s="736"/>
      <c r="AV20" s="300" t="s">
        <v>249</v>
      </c>
      <c r="AW20" s="294">
        <v>1.62</v>
      </c>
      <c r="AX20" s="291">
        <v>1.62</v>
      </c>
      <c r="AY20" s="702"/>
      <c r="AZ20" s="712"/>
      <c r="BA20" s="682"/>
      <c r="BB20" s="685"/>
      <c r="BC20" s="294" t="e">
        <f>$AW$20*$BH$20*$AS$18</f>
        <v>#N/A</v>
      </c>
      <c r="BD20" s="291" t="e">
        <f>$AX$20*$BH$20*$AS$18</f>
        <v>#N/A</v>
      </c>
      <c r="BE20" s="294" t="e">
        <f>$AW$20*BN20*$AU$18</f>
        <v>#N/A</v>
      </c>
      <c r="BF20" s="291" t="e">
        <f>$AX$20*BN20*$AU$18</f>
        <v>#N/A</v>
      </c>
      <c r="BG20" s="433" t="s">
        <v>289</v>
      </c>
      <c r="BH20" s="307" t="e">
        <f>VLOOKUP($BD$4,$BG$5:$BL$12,5,0)</f>
        <v>#N/A</v>
      </c>
      <c r="BI20" s="374"/>
      <c r="BJ20" s="375"/>
      <c r="BK20" s="375"/>
      <c r="BL20" s="376"/>
      <c r="BM20" s="441" t="s">
        <v>293</v>
      </c>
      <c r="BN20" s="366" t="e">
        <f>VLOOKUP($BD$4,$BM$5:$BR$12,5,0)</f>
        <v>#N/A</v>
      </c>
      <c r="BO20" s="49"/>
      <c r="BP20" s="49"/>
      <c r="BQ20" s="49"/>
      <c r="BR20" s="49"/>
    </row>
    <row r="21" spans="2:70" s="32" customFormat="1" ht="30" customHeight="1" x14ac:dyDescent="0.15">
      <c r="B21" s="122" t="s">
        <v>129</v>
      </c>
      <c r="O21" s="46"/>
      <c r="P21" s="46"/>
      <c r="Q21" s="46"/>
      <c r="R21" s="46"/>
      <c r="S21" s="46"/>
      <c r="T21" s="46"/>
      <c r="U21" s="46"/>
      <c r="V21" s="46"/>
      <c r="W21" s="46"/>
      <c r="X21" s="46"/>
      <c r="Y21" s="46"/>
      <c r="Z21" s="47"/>
      <c r="AA21" s="136"/>
      <c r="AB21" s="136"/>
      <c r="AC21" s="137"/>
      <c r="AF21" s="337" t="s">
        <v>342</v>
      </c>
      <c r="AG21" s="338" t="s">
        <v>434</v>
      </c>
      <c r="AH21" s="338" t="s">
        <v>340</v>
      </c>
      <c r="AI21" s="326" t="s">
        <v>457</v>
      </c>
      <c r="AJ21" s="326" t="s">
        <v>459</v>
      </c>
      <c r="AK21" s="326" t="s">
        <v>466</v>
      </c>
      <c r="AL21" s="326" t="s">
        <v>464</v>
      </c>
      <c r="AM21" s="326" t="s">
        <v>462</v>
      </c>
      <c r="AO21" s="720"/>
      <c r="AP21" s="710"/>
      <c r="AQ21" s="686"/>
      <c r="AR21" s="738"/>
      <c r="AS21" s="710"/>
      <c r="AT21" s="720"/>
      <c r="AU21" s="737"/>
      <c r="AV21" s="301" t="s">
        <v>250</v>
      </c>
      <c r="AW21" s="586">
        <v>0</v>
      </c>
      <c r="AX21" s="427">
        <v>0</v>
      </c>
      <c r="AY21" s="720"/>
      <c r="AZ21" s="721"/>
      <c r="BA21" s="683"/>
      <c r="BB21" s="686"/>
      <c r="BC21" s="295" t="e">
        <f>$AW$21*$BH$21*$AS$18</f>
        <v>#N/A</v>
      </c>
      <c r="BD21" s="292" t="e">
        <f>$AX$21*$BH$21*$AS$18</f>
        <v>#N/A</v>
      </c>
      <c r="BE21" s="295" t="e">
        <f>$AW$21*BN21*$AU$18</f>
        <v>#N/A</v>
      </c>
      <c r="BF21" s="292" t="e">
        <f>$AX$21*BN21*$AU$18</f>
        <v>#N/A</v>
      </c>
      <c r="BG21" s="434" t="s">
        <v>290</v>
      </c>
      <c r="BH21" s="309" t="e">
        <f>VLOOKUP($BD$4,$BG$5:$BL$12,6,0)</f>
        <v>#N/A</v>
      </c>
      <c r="BI21" s="377"/>
      <c r="BJ21" s="378"/>
      <c r="BK21" s="378"/>
      <c r="BL21" s="379"/>
      <c r="BM21" s="442" t="s">
        <v>294</v>
      </c>
      <c r="BN21" s="370" t="e">
        <f>VLOOKUP($BD$4,$BM$5:$BR$12,6,0)</f>
        <v>#N/A</v>
      </c>
      <c r="BO21" s="49"/>
      <c r="BP21" s="49"/>
      <c r="BQ21" s="49"/>
      <c r="BR21" s="49"/>
    </row>
    <row r="22" spans="2:70" s="32" customFormat="1" ht="30" customHeight="1" x14ac:dyDescent="0.15">
      <c r="B22" s="758" t="s">
        <v>130</v>
      </c>
      <c r="C22" s="758"/>
      <c r="D22" s="758"/>
      <c r="E22" s="758" t="s">
        <v>211</v>
      </c>
      <c r="F22" s="758"/>
      <c r="G22" s="758"/>
      <c r="H22" s="758"/>
      <c r="I22" s="758"/>
      <c r="J22" s="758"/>
      <c r="K22" s="758"/>
      <c r="L22" s="758"/>
      <c r="T22" s="46"/>
      <c r="U22" s="46"/>
      <c r="V22" s="46"/>
      <c r="W22" s="46"/>
      <c r="X22" s="46"/>
      <c r="Y22" s="46"/>
      <c r="Z22" s="47"/>
      <c r="AA22" s="136"/>
      <c r="AB22" s="136"/>
      <c r="AC22" s="137"/>
      <c r="AE22" s="561"/>
      <c r="AF22" s="339" t="str">
        <f>AG22&amp;AH22</f>
        <v>11</v>
      </c>
      <c r="AG22" s="340">
        <v>1</v>
      </c>
      <c r="AH22" s="339">
        <v>1</v>
      </c>
      <c r="AI22" s="328">
        <f>外皮の入力!$D$39</f>
        <v>3.4</v>
      </c>
      <c r="AJ22" s="328">
        <f>外皮の入力!$D$38</f>
        <v>0</v>
      </c>
      <c r="AK22" s="327">
        <v>0</v>
      </c>
      <c r="AL22" s="327">
        <v>0</v>
      </c>
      <c r="AM22" s="306">
        <f>土間床等外周の入力!$J$44</f>
        <v>0</v>
      </c>
      <c r="AO22" s="701" t="s">
        <v>296</v>
      </c>
      <c r="AP22" s="689" t="e">
        <f>開口部の入力!$D$51</f>
        <v>#DIV/0!</v>
      </c>
      <c r="AQ22" s="684" t="e">
        <f>開口部の入力!$D$51</f>
        <v>#DIV/0!</v>
      </c>
      <c r="AR22" s="302" t="s">
        <v>300</v>
      </c>
      <c r="AS22" s="293" t="e">
        <f>IF(開口部の入力!$R$8=TRUE,開口部の入力!$F$51,開口部の入力!$H$51)</f>
        <v>#DIV/0!</v>
      </c>
      <c r="AT22" s="302" t="s">
        <v>308</v>
      </c>
      <c r="AU22" s="474" t="e">
        <f>IF(開口部の入力!$R$8=TRUE,開口部の入力!$G$51,開口部の入力!$I$51)</f>
        <v>#N/A</v>
      </c>
      <c r="AV22" s="302" t="s">
        <v>251</v>
      </c>
      <c r="AW22" s="283">
        <v>22.69</v>
      </c>
      <c r="AX22" s="290">
        <v>22.69</v>
      </c>
      <c r="AY22" s="701" t="s">
        <v>467</v>
      </c>
      <c r="AZ22" s="711">
        <v>1</v>
      </c>
      <c r="BA22" s="681" t="e">
        <f>SUM($AW$22:$AW$25)*$AZ$22*$AP$22</f>
        <v>#DIV/0!</v>
      </c>
      <c r="BB22" s="684" t="e">
        <f>SUM($AX$22:$AX$25)*$AZ$22*$AQ$22</f>
        <v>#DIV/0!</v>
      </c>
      <c r="BC22" s="293" t="e">
        <f>$AW$22*$BH$22*$AS$22</f>
        <v>#N/A</v>
      </c>
      <c r="BD22" s="290" t="e">
        <f>$AX$22*$BH$22*$AS$22</f>
        <v>#N/A</v>
      </c>
      <c r="BE22" s="293" t="e">
        <f>$AW$22*$BN$22*$AU$22</f>
        <v>#N/A</v>
      </c>
      <c r="BF22" s="290" t="e">
        <f>$AX$22*$BN$22*$AU$22</f>
        <v>#N/A</v>
      </c>
      <c r="BG22" s="437" t="s">
        <v>287</v>
      </c>
      <c r="BH22" s="406" t="e">
        <f>VLOOKUP($BD$4,$BG$5:$BL$12,3,0)</f>
        <v>#N/A</v>
      </c>
      <c r="BI22" s="407"/>
      <c r="BJ22" s="408"/>
      <c r="BK22" s="408"/>
      <c r="BL22" s="409"/>
      <c r="BM22" s="443" t="s">
        <v>291</v>
      </c>
      <c r="BN22" s="410" t="e">
        <f>VLOOKUP($BD$4,$BM$5:$BR$12,3,0)</f>
        <v>#N/A</v>
      </c>
      <c r="BO22" s="49"/>
      <c r="BP22" s="49"/>
      <c r="BQ22" s="49"/>
      <c r="BR22" s="49"/>
    </row>
    <row r="23" spans="2:70" s="32" customFormat="1" ht="30" customHeight="1" x14ac:dyDescent="0.15">
      <c r="B23" s="758" t="s">
        <v>131</v>
      </c>
      <c r="C23" s="758"/>
      <c r="D23" s="758"/>
      <c r="E23" s="758" t="s">
        <v>132</v>
      </c>
      <c r="F23" s="758"/>
      <c r="G23" s="758"/>
      <c r="H23" s="758"/>
      <c r="I23" s="758"/>
      <c r="J23" s="758"/>
      <c r="K23" s="758"/>
      <c r="L23" s="758"/>
      <c r="T23" s="46"/>
      <c r="U23" s="46"/>
      <c r="V23" s="46"/>
      <c r="W23" s="46"/>
      <c r="X23" s="46"/>
      <c r="Y23" s="46"/>
      <c r="Z23" s="47"/>
      <c r="AA23" s="136"/>
      <c r="AB23" s="136"/>
      <c r="AC23" s="137"/>
      <c r="AE23" s="561"/>
      <c r="AF23" s="341" t="str">
        <f t="shared" ref="AF23:AF30" si="0">AG23&amp;AH23</f>
        <v>12</v>
      </c>
      <c r="AG23" s="342">
        <v>1</v>
      </c>
      <c r="AH23" s="341">
        <v>2</v>
      </c>
      <c r="AI23" s="280">
        <v>0</v>
      </c>
      <c r="AJ23" s="329">
        <f>外皮の入力!$D$38</f>
        <v>0</v>
      </c>
      <c r="AK23" s="280">
        <v>0</v>
      </c>
      <c r="AL23" s="329">
        <f>土間床等外周の入力!$J$43</f>
        <v>0</v>
      </c>
      <c r="AM23" s="307">
        <f>土間床等外周の入力!$J$44</f>
        <v>0</v>
      </c>
      <c r="AO23" s="702"/>
      <c r="AP23" s="690"/>
      <c r="AQ23" s="685"/>
      <c r="AR23" s="300" t="s">
        <v>301</v>
      </c>
      <c r="AS23" s="294" t="e">
        <f>IF(開口部の入力!$R$8=TRUE,開口部の入力!$F$52,開口部の入力!$H$51)</f>
        <v>#DIV/0!</v>
      </c>
      <c r="AT23" s="300" t="s">
        <v>309</v>
      </c>
      <c r="AU23" s="475" t="e">
        <f>IF(開口部の入力!$R$8=TRUE,開口部の入力!$G$52,開口部の入力!$I$51)</f>
        <v>#N/A</v>
      </c>
      <c r="AV23" s="300" t="s">
        <v>252</v>
      </c>
      <c r="AW23" s="284">
        <v>2.38</v>
      </c>
      <c r="AX23" s="291">
        <v>2.38</v>
      </c>
      <c r="AY23" s="702"/>
      <c r="AZ23" s="712"/>
      <c r="BA23" s="682"/>
      <c r="BB23" s="685"/>
      <c r="BC23" s="294" t="e">
        <f>$AW$23*$BH$23*$AS$23</f>
        <v>#N/A</v>
      </c>
      <c r="BD23" s="291" t="e">
        <f>$AX$23*$BH$23*$AS$23</f>
        <v>#N/A</v>
      </c>
      <c r="BE23" s="294" t="e">
        <f>$AW$23*$BN$23*$AU$23</f>
        <v>#N/A</v>
      </c>
      <c r="BF23" s="291" t="e">
        <f>$AX$23*$BN$23*$AU$23</f>
        <v>#N/A</v>
      </c>
      <c r="BG23" s="433" t="s">
        <v>288</v>
      </c>
      <c r="BH23" s="307" t="e">
        <f>VLOOKUP($BD$4,$BG$5:$BL$12,4,0)</f>
        <v>#N/A</v>
      </c>
      <c r="BI23" s="374"/>
      <c r="BJ23" s="375"/>
      <c r="BK23" s="375"/>
      <c r="BL23" s="376"/>
      <c r="BM23" s="441" t="s">
        <v>292</v>
      </c>
      <c r="BN23" s="366" t="e">
        <f>VLOOKUP($BD$4,$BM$5:$BR$12,4,0)</f>
        <v>#N/A</v>
      </c>
      <c r="BO23" s="49"/>
      <c r="BP23" s="49"/>
      <c r="BQ23" s="49"/>
      <c r="BR23" s="49"/>
    </row>
    <row r="24" spans="2:70" s="32" customFormat="1" ht="30" customHeight="1" x14ac:dyDescent="0.15">
      <c r="B24" s="758" t="s">
        <v>26</v>
      </c>
      <c r="C24" s="758"/>
      <c r="D24" s="758"/>
      <c r="E24" s="758" t="s">
        <v>133</v>
      </c>
      <c r="F24" s="758"/>
      <c r="G24" s="758"/>
      <c r="H24" s="758"/>
      <c r="I24" s="758"/>
      <c r="J24" s="758"/>
      <c r="K24" s="758"/>
      <c r="L24" s="758"/>
      <c r="T24" s="46"/>
      <c r="U24" s="46"/>
      <c r="V24" s="46"/>
      <c r="W24" s="46"/>
      <c r="X24" s="46"/>
      <c r="Y24" s="46"/>
      <c r="Z24" s="47"/>
      <c r="AA24" s="136"/>
      <c r="AB24" s="136"/>
      <c r="AC24" s="137"/>
      <c r="AE24" s="561"/>
      <c r="AF24" s="341" t="str">
        <f t="shared" si="0"/>
        <v>13</v>
      </c>
      <c r="AG24" s="342">
        <v>1</v>
      </c>
      <c r="AH24" s="341">
        <v>3</v>
      </c>
      <c r="AI24" s="652">
        <f>外皮の入力!$D$38</f>
        <v>0</v>
      </c>
      <c r="AJ24" s="595">
        <f>外皮の入力!$D$38</f>
        <v>0</v>
      </c>
      <c r="AK24" s="279">
        <v>0</v>
      </c>
      <c r="AL24" s="279">
        <v>0</v>
      </c>
      <c r="AM24" s="307">
        <f>土間床等外周の入力!$J$44</f>
        <v>0</v>
      </c>
      <c r="AO24" s="702"/>
      <c r="AP24" s="690"/>
      <c r="AQ24" s="685"/>
      <c r="AR24" s="300" t="s">
        <v>302</v>
      </c>
      <c r="AS24" s="294" t="e">
        <f>IF(開口部の入力!$R$8=TRUE,開口部の入力!$F$53,開口部の入力!$H$51)</f>
        <v>#DIV/0!</v>
      </c>
      <c r="AT24" s="300" t="s">
        <v>310</v>
      </c>
      <c r="AU24" s="475" t="e">
        <f>IF(開口部の入力!$R$8=TRUE,開口部の入力!$G$53,開口部の入力!$I$51)</f>
        <v>#N/A</v>
      </c>
      <c r="AV24" s="300" t="s">
        <v>253</v>
      </c>
      <c r="AW24" s="284">
        <v>3.63</v>
      </c>
      <c r="AX24" s="291">
        <v>3.63</v>
      </c>
      <c r="AY24" s="702"/>
      <c r="AZ24" s="712"/>
      <c r="BA24" s="682"/>
      <c r="BB24" s="685"/>
      <c r="BC24" s="294" t="e">
        <f>$AW$24*$BH$24*$AS$24</f>
        <v>#N/A</v>
      </c>
      <c r="BD24" s="291" t="e">
        <f>$AX$24*$BH$24*$AS$24</f>
        <v>#N/A</v>
      </c>
      <c r="BE24" s="294" t="e">
        <f>$AW$24*$BN$24*$AU$24</f>
        <v>#N/A</v>
      </c>
      <c r="BF24" s="291" t="e">
        <f>$AX$24*$BN$24*$AU$24</f>
        <v>#N/A</v>
      </c>
      <c r="BG24" s="433" t="s">
        <v>289</v>
      </c>
      <c r="BH24" s="307" t="e">
        <f>VLOOKUP($BD$4,$BG$5:$BL$12,5,0)</f>
        <v>#N/A</v>
      </c>
      <c r="BI24" s="374"/>
      <c r="BJ24" s="375"/>
      <c r="BK24" s="375"/>
      <c r="BL24" s="376"/>
      <c r="BM24" s="441" t="s">
        <v>293</v>
      </c>
      <c r="BN24" s="366" t="e">
        <f>VLOOKUP($BD$4,$BM$5:$BR$12,5,0)</f>
        <v>#N/A</v>
      </c>
      <c r="BO24" s="49"/>
      <c r="BP24" s="49"/>
      <c r="BQ24" s="49"/>
      <c r="BR24" s="49"/>
    </row>
    <row r="25" spans="2:70" s="32" customFormat="1" ht="23.25" customHeight="1" x14ac:dyDescent="0.15">
      <c r="B25" s="758" t="s">
        <v>134</v>
      </c>
      <c r="C25" s="758"/>
      <c r="D25" s="758"/>
      <c r="E25" s="758" t="s">
        <v>135</v>
      </c>
      <c r="F25" s="758"/>
      <c r="G25" s="758"/>
      <c r="H25" s="758"/>
      <c r="I25" s="758"/>
      <c r="J25" s="758"/>
      <c r="K25" s="758"/>
      <c r="L25" s="758"/>
      <c r="T25" s="46"/>
      <c r="U25" s="46"/>
      <c r="V25" s="46"/>
      <c r="W25" s="46"/>
      <c r="X25" s="46"/>
      <c r="Y25" s="46"/>
      <c r="Z25" s="47"/>
      <c r="AA25" s="136"/>
      <c r="AB25" s="136"/>
      <c r="AC25" s="137"/>
      <c r="AE25" s="561"/>
      <c r="AF25" s="555" t="str">
        <f t="shared" si="0"/>
        <v>21</v>
      </c>
      <c r="AG25" s="556">
        <v>2</v>
      </c>
      <c r="AH25" s="555">
        <v>1</v>
      </c>
      <c r="AI25" s="596">
        <f>$AI$37</f>
        <v>0</v>
      </c>
      <c r="AJ25" s="596">
        <f>$AJ$37</f>
        <v>0</v>
      </c>
      <c r="AK25" s="557">
        <f>$AK$37</f>
        <v>0</v>
      </c>
      <c r="AL25" s="557">
        <f>$AL$37</f>
        <v>0</v>
      </c>
      <c r="AM25" s="557">
        <f>$AM$37</f>
        <v>0</v>
      </c>
      <c r="AO25" s="720"/>
      <c r="AP25" s="710"/>
      <c r="AQ25" s="686"/>
      <c r="AR25" s="301" t="s">
        <v>303</v>
      </c>
      <c r="AS25" s="295" t="e">
        <f>IF(開口部の入力!$R$8=TRUE,開口部の入力!$F$54,開口部の入力!$H$51)</f>
        <v>#DIV/0!</v>
      </c>
      <c r="AT25" s="301" t="s">
        <v>311</v>
      </c>
      <c r="AU25" s="476" t="e">
        <f>IF(開口部の入力!$R$8=TRUE,開口部の入力!$G$54,開口部の入力!$I$51)</f>
        <v>#N/A</v>
      </c>
      <c r="AV25" s="301" t="s">
        <v>254</v>
      </c>
      <c r="AW25" s="285">
        <v>4.37</v>
      </c>
      <c r="AX25" s="292">
        <v>4.37</v>
      </c>
      <c r="AY25" s="720"/>
      <c r="AZ25" s="721"/>
      <c r="BA25" s="683"/>
      <c r="BB25" s="686"/>
      <c r="BC25" s="295" t="e">
        <f>$AW$25*$BH$25*$AS$25</f>
        <v>#N/A</v>
      </c>
      <c r="BD25" s="292" t="e">
        <f>$AX$25*$BH$25*$AS$25</f>
        <v>#N/A</v>
      </c>
      <c r="BE25" s="295" t="e">
        <f>$AW$25*$BN$25*$AU$25</f>
        <v>#N/A</v>
      </c>
      <c r="BF25" s="292" t="e">
        <f>$AX$25*$BN$25*$AU$25</f>
        <v>#N/A</v>
      </c>
      <c r="BG25" s="434" t="s">
        <v>290</v>
      </c>
      <c r="BH25" s="309" t="e">
        <f>VLOOKUP($BD$4,$BG$5:$BL$12,6,0)</f>
        <v>#N/A</v>
      </c>
      <c r="BI25" s="377"/>
      <c r="BJ25" s="378"/>
      <c r="BK25" s="378"/>
      <c r="BL25" s="379"/>
      <c r="BM25" s="442" t="s">
        <v>294</v>
      </c>
      <c r="BN25" s="370" t="e">
        <f>VLOOKUP($BD$4,$BM$5:$BR$12,6,0)</f>
        <v>#N/A</v>
      </c>
      <c r="BO25" s="49"/>
      <c r="BP25" s="49"/>
      <c r="BQ25" s="49"/>
      <c r="BR25" s="49"/>
    </row>
    <row r="26" spans="2:70" s="32" customFormat="1" ht="25.5" customHeight="1" x14ac:dyDescent="0.15">
      <c r="O26" s="46"/>
      <c r="P26" s="46"/>
      <c r="Q26" s="46"/>
      <c r="R26" s="46"/>
      <c r="S26" s="46"/>
      <c r="T26" s="46"/>
      <c r="U26" s="46"/>
      <c r="V26" s="46"/>
      <c r="W26" s="46"/>
      <c r="X26" s="46"/>
      <c r="Y26" s="46"/>
      <c r="Z26" s="47"/>
      <c r="AA26" s="136"/>
      <c r="AB26" s="136"/>
      <c r="AC26" s="137"/>
      <c r="AE26" s="561"/>
      <c r="AF26" s="558" t="str">
        <f t="shared" si="0"/>
        <v>22</v>
      </c>
      <c r="AG26" s="559">
        <v>2</v>
      </c>
      <c r="AH26" s="558">
        <v>2</v>
      </c>
      <c r="AI26" s="597">
        <f>$AI$38</f>
        <v>0</v>
      </c>
      <c r="AJ26" s="597">
        <f>$AJ$38</f>
        <v>0</v>
      </c>
      <c r="AK26" s="560">
        <f>$AK$38</f>
        <v>0</v>
      </c>
      <c r="AL26" s="560">
        <f>$AL$38</f>
        <v>0</v>
      </c>
      <c r="AM26" s="560">
        <f>$AM$38</f>
        <v>0</v>
      </c>
      <c r="AO26" s="431" t="s">
        <v>456</v>
      </c>
      <c r="AP26" s="91">
        <f>INDEX($AI$22:$AM$30,MATCH($AF$4&amp;$AF$5,$AF$22:$AF$30,0),1)</f>
        <v>3.4</v>
      </c>
      <c r="AQ26" s="587">
        <v>0</v>
      </c>
      <c r="AR26" s="435"/>
      <c r="AS26" s="403"/>
      <c r="AT26" s="435"/>
      <c r="AU26" s="401"/>
      <c r="AV26" s="431" t="s">
        <v>256</v>
      </c>
      <c r="AW26" s="91">
        <v>3.31</v>
      </c>
      <c r="AX26" s="587">
        <v>0</v>
      </c>
      <c r="AY26" s="431" t="s">
        <v>468</v>
      </c>
      <c r="AZ26" s="266">
        <v>0.7</v>
      </c>
      <c r="BA26" s="91">
        <f>$AW$26*$AZ$26*$AP$26</f>
        <v>7.8777999999999988</v>
      </c>
      <c r="BB26" s="286">
        <f>$AX$26*$AZ$26*$AQ$26</f>
        <v>0</v>
      </c>
      <c r="BC26" s="91"/>
      <c r="BD26" s="286"/>
      <c r="BE26" s="91"/>
      <c r="BF26" s="399"/>
      <c r="BG26" s="435"/>
      <c r="BH26" s="350"/>
      <c r="BI26" s="355"/>
      <c r="BJ26" s="353"/>
      <c r="BK26" s="353"/>
      <c r="BL26" s="354"/>
      <c r="BM26" s="435"/>
      <c r="BN26" s="349"/>
      <c r="BO26" s="49"/>
      <c r="BP26" s="49"/>
      <c r="BQ26" s="49"/>
      <c r="BR26" s="49"/>
    </row>
    <row r="27" spans="2:70" s="32" customFormat="1" ht="37.5" customHeight="1" x14ac:dyDescent="0.15">
      <c r="B27" s="754" t="s">
        <v>234</v>
      </c>
      <c r="C27" s="755"/>
      <c r="D27" s="752" t="s">
        <v>230</v>
      </c>
      <c r="E27" s="752"/>
      <c r="F27" s="752"/>
      <c r="G27" s="752"/>
      <c r="H27" s="752"/>
      <c r="I27" s="752"/>
      <c r="J27" s="752"/>
      <c r="K27" s="752"/>
      <c r="L27" s="752"/>
      <c r="M27" s="752"/>
      <c r="N27" s="752"/>
      <c r="O27" s="752"/>
      <c r="P27" s="752"/>
      <c r="Q27" s="752"/>
      <c r="R27" s="752"/>
      <c r="S27" s="752"/>
      <c r="T27" s="752"/>
      <c r="U27" s="752"/>
      <c r="V27" s="752"/>
      <c r="W27" s="752"/>
      <c r="X27" s="752"/>
      <c r="Y27" s="752"/>
      <c r="Z27" s="752"/>
      <c r="AA27" s="752"/>
      <c r="AB27" s="752"/>
      <c r="AC27" s="753"/>
      <c r="AD27" s="484"/>
      <c r="AE27" s="561"/>
      <c r="AF27" s="558" t="str">
        <f t="shared" si="0"/>
        <v>23</v>
      </c>
      <c r="AG27" s="559">
        <v>2</v>
      </c>
      <c r="AH27" s="558">
        <v>3</v>
      </c>
      <c r="AI27" s="598">
        <f>$AI$39</f>
        <v>0</v>
      </c>
      <c r="AJ27" s="598">
        <f>$AJ$39</f>
        <v>0</v>
      </c>
      <c r="AK27" s="560">
        <f>$AK$39</f>
        <v>0</v>
      </c>
      <c r="AL27" s="560">
        <f>$AL$39</f>
        <v>0</v>
      </c>
      <c r="AM27" s="560">
        <f>$AM$39</f>
        <v>0</v>
      </c>
      <c r="AO27" s="431" t="s">
        <v>458</v>
      </c>
      <c r="AP27" s="91">
        <f>INDEX($AI$22:$AM$30,MATCH($AF$4&amp;$AF$5,$AF$22:$AF$30,0),2)</f>
        <v>0</v>
      </c>
      <c r="AQ27" s="587">
        <v>0</v>
      </c>
      <c r="AR27" s="435"/>
      <c r="AS27" s="403"/>
      <c r="AT27" s="435"/>
      <c r="AU27" s="401"/>
      <c r="AV27" s="431" t="s">
        <v>255</v>
      </c>
      <c r="AW27" s="282">
        <v>45.05</v>
      </c>
      <c r="AX27" s="587">
        <v>0</v>
      </c>
      <c r="AY27" s="431" t="s">
        <v>468</v>
      </c>
      <c r="AZ27" s="275">
        <v>0.7</v>
      </c>
      <c r="BA27" s="91">
        <f>$AW$27*$AZ$27*$AP$27</f>
        <v>0</v>
      </c>
      <c r="BB27" s="286">
        <f>$AX$27*$AZ$27*$AQ$27</f>
        <v>0</v>
      </c>
      <c r="BC27" s="91"/>
      <c r="BD27" s="286"/>
      <c r="BE27" s="91"/>
      <c r="BF27" s="399"/>
      <c r="BG27" s="435"/>
      <c r="BH27" s="350"/>
      <c r="BI27" s="356"/>
      <c r="BJ27" s="357"/>
      <c r="BK27" s="357"/>
      <c r="BL27" s="358"/>
      <c r="BM27" s="435"/>
      <c r="BN27" s="349"/>
      <c r="BO27" s="49"/>
      <c r="BP27" s="49"/>
      <c r="BQ27" s="49"/>
      <c r="BR27" s="49"/>
    </row>
    <row r="28" spans="2:70" s="32" customFormat="1" ht="30" customHeight="1" x14ac:dyDescent="0.15">
      <c r="B28" s="756" t="s">
        <v>236</v>
      </c>
      <c r="C28" s="757"/>
      <c r="D28" s="196" t="s">
        <v>232</v>
      </c>
      <c r="E28" s="196"/>
      <c r="F28" s="196"/>
      <c r="G28" s="746" t="s">
        <v>159</v>
      </c>
      <c r="H28" s="747"/>
      <c r="I28" s="138" t="s">
        <v>212</v>
      </c>
      <c r="J28" s="748" t="s">
        <v>231</v>
      </c>
      <c r="K28" s="749"/>
      <c r="L28" s="138" t="s">
        <v>212</v>
      </c>
      <c r="M28" s="750" t="s">
        <v>170</v>
      </c>
      <c r="N28" s="751"/>
      <c r="O28" s="196" t="s">
        <v>237</v>
      </c>
      <c r="P28" s="196"/>
      <c r="Q28" s="196"/>
      <c r="R28" s="196"/>
      <c r="S28" s="196"/>
      <c r="T28" s="196"/>
      <c r="U28" s="196"/>
      <c r="V28" s="196"/>
      <c r="W28" s="196"/>
      <c r="X28" s="196"/>
      <c r="Y28" s="196"/>
      <c r="Z28" s="196"/>
      <c r="AA28" s="196"/>
      <c r="AB28" s="196"/>
      <c r="AC28" s="197"/>
      <c r="AD28" s="484"/>
      <c r="AE28" s="561"/>
      <c r="AF28" s="566" t="str">
        <f t="shared" si="0"/>
        <v>31</v>
      </c>
      <c r="AG28" s="567">
        <v>3</v>
      </c>
      <c r="AH28" s="566">
        <v>1</v>
      </c>
      <c r="AI28" s="568">
        <f>$AI$22</f>
        <v>3.4</v>
      </c>
      <c r="AJ28" s="568">
        <f>$AJ$22</f>
        <v>0</v>
      </c>
      <c r="AK28" s="599">
        <f>$AK$22</f>
        <v>0</v>
      </c>
      <c r="AL28" s="593">
        <f>$AL$22</f>
        <v>0</v>
      </c>
      <c r="AM28" s="568">
        <f>$AM$22</f>
        <v>0</v>
      </c>
      <c r="AO28" s="701" t="s">
        <v>460</v>
      </c>
      <c r="AP28" s="728">
        <v>0</v>
      </c>
      <c r="AQ28" s="743">
        <v>0</v>
      </c>
      <c r="AR28" s="701" t="s">
        <v>304</v>
      </c>
      <c r="AS28" s="728">
        <v>0</v>
      </c>
      <c r="AT28" s="701" t="s">
        <v>312</v>
      </c>
      <c r="AU28" s="728">
        <v>0</v>
      </c>
      <c r="AV28" s="302" t="s">
        <v>257</v>
      </c>
      <c r="AW28" s="588">
        <v>0</v>
      </c>
      <c r="AX28" s="589">
        <v>0</v>
      </c>
      <c r="AY28" s="701" t="s">
        <v>469</v>
      </c>
      <c r="AZ28" s="711">
        <v>1</v>
      </c>
      <c r="BA28" s="687">
        <f>(SUM($AW$28:$AW$31)*$AZ$28+$AW$32*$AZ$32)*$AP$28</f>
        <v>0</v>
      </c>
      <c r="BB28" s="688">
        <f>(SUM($AX$28:$AX$31)*$AZ$28+$AX$32*$AZ$32)*$AQ$28</f>
        <v>0</v>
      </c>
      <c r="BC28" s="293" t="e">
        <f>$AW$28*$BH$28*$AS$28</f>
        <v>#N/A</v>
      </c>
      <c r="BD28" s="290" t="e">
        <f>$AX$28*$BH$28*$AS$28</f>
        <v>#N/A</v>
      </c>
      <c r="BE28" s="293" t="e">
        <f>$AW$28*$BN$28*$AU$28</f>
        <v>#N/A</v>
      </c>
      <c r="BF28" s="290" t="e">
        <f>$AX$28*$BN$28*$AU$28</f>
        <v>#N/A</v>
      </c>
      <c r="BG28" s="432" t="s">
        <v>287</v>
      </c>
      <c r="BH28" s="306" t="e">
        <f>VLOOKUP($BD$4,$BG$5:$BL$12,3,0)</f>
        <v>#N/A</v>
      </c>
      <c r="BI28" s="380"/>
      <c r="BJ28" s="381"/>
      <c r="BK28" s="381"/>
      <c r="BL28" s="382"/>
      <c r="BM28" s="440" t="s">
        <v>291</v>
      </c>
      <c r="BN28" s="362" t="e">
        <f>VLOOKUP($BD$4,$BM$5:$BR$12,3,0)</f>
        <v>#N/A</v>
      </c>
      <c r="BO28" s="49"/>
      <c r="BP28" s="49"/>
      <c r="BQ28" s="49"/>
      <c r="BR28" s="49"/>
    </row>
    <row r="29" spans="2:70" s="32" customFormat="1" ht="34.5" customHeight="1" x14ac:dyDescent="0.15">
      <c r="B29" s="744" t="s">
        <v>235</v>
      </c>
      <c r="C29" s="745"/>
      <c r="D29" s="515" t="s">
        <v>233</v>
      </c>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198"/>
      <c r="AD29" s="484"/>
      <c r="AE29" s="561"/>
      <c r="AF29" s="569" t="str">
        <f t="shared" si="0"/>
        <v>32</v>
      </c>
      <c r="AG29" s="570">
        <v>3</v>
      </c>
      <c r="AH29" s="569">
        <v>2</v>
      </c>
      <c r="AI29" s="590">
        <f>$AI$23</f>
        <v>0</v>
      </c>
      <c r="AJ29" s="571">
        <f>$AJ$23</f>
        <v>0</v>
      </c>
      <c r="AK29" s="591">
        <f>$AK$23</f>
        <v>0</v>
      </c>
      <c r="AL29" s="571">
        <f>$AL$23</f>
        <v>0</v>
      </c>
      <c r="AM29" s="571">
        <f>$AM$23</f>
        <v>0</v>
      </c>
      <c r="AO29" s="702"/>
      <c r="AP29" s="728"/>
      <c r="AQ29" s="743"/>
      <c r="AR29" s="702"/>
      <c r="AS29" s="728"/>
      <c r="AT29" s="702"/>
      <c r="AU29" s="728"/>
      <c r="AV29" s="300" t="s">
        <v>258</v>
      </c>
      <c r="AW29" s="294">
        <v>0.33</v>
      </c>
      <c r="AX29" s="291">
        <v>0.33</v>
      </c>
      <c r="AY29" s="702"/>
      <c r="AZ29" s="712"/>
      <c r="BA29" s="687"/>
      <c r="BB29" s="688"/>
      <c r="BC29" s="294" t="e">
        <f>$AW$29*$BH$29*$AS$28</f>
        <v>#N/A</v>
      </c>
      <c r="BD29" s="291" t="e">
        <f>$AX$29*$BH$29*$AS$28</f>
        <v>#N/A</v>
      </c>
      <c r="BE29" s="294" t="e">
        <f>$AW$29*$BN$29*$AU$28</f>
        <v>#N/A</v>
      </c>
      <c r="BF29" s="291" t="e">
        <f>$AX$29*$BN$29*$AU$28</f>
        <v>#N/A</v>
      </c>
      <c r="BG29" s="433" t="s">
        <v>288</v>
      </c>
      <c r="BH29" s="307" t="e">
        <f>VLOOKUP($BD$4,$BG$5:$BL$12,4,0)</f>
        <v>#N/A</v>
      </c>
      <c r="BI29" s="383"/>
      <c r="BJ29" s="384"/>
      <c r="BK29" s="384"/>
      <c r="BL29" s="385"/>
      <c r="BM29" s="441" t="s">
        <v>292</v>
      </c>
      <c r="BN29" s="366" t="e">
        <f>VLOOKUP($BD$4,$BM$5:$BR$12,4,0)</f>
        <v>#N/A</v>
      </c>
      <c r="BO29" s="49"/>
      <c r="BP29" s="49"/>
      <c r="BQ29" s="49"/>
      <c r="BR29" s="49"/>
    </row>
    <row r="30" spans="2:70" s="32" customFormat="1" ht="30" customHeight="1" x14ac:dyDescent="0.15">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E30" s="561"/>
      <c r="AF30" s="572" t="str">
        <f t="shared" si="0"/>
        <v>33</v>
      </c>
      <c r="AG30" s="573">
        <v>3</v>
      </c>
      <c r="AH30" s="572">
        <v>3</v>
      </c>
      <c r="AI30" s="592">
        <f>$AI$24</f>
        <v>0</v>
      </c>
      <c r="AJ30" s="574">
        <f>$AJ$24</f>
        <v>0</v>
      </c>
      <c r="AK30" s="594">
        <f>$AK$24</f>
        <v>0</v>
      </c>
      <c r="AL30" s="594">
        <f>$AL$24</f>
        <v>0</v>
      </c>
      <c r="AM30" s="574">
        <f>$AM$24</f>
        <v>0</v>
      </c>
      <c r="AO30" s="702"/>
      <c r="AP30" s="728"/>
      <c r="AQ30" s="743"/>
      <c r="AR30" s="702"/>
      <c r="AS30" s="728"/>
      <c r="AT30" s="702"/>
      <c r="AU30" s="728"/>
      <c r="AV30" s="305" t="s">
        <v>259</v>
      </c>
      <c r="AW30" s="294">
        <v>0.25</v>
      </c>
      <c r="AX30" s="291">
        <v>0.25</v>
      </c>
      <c r="AY30" s="702"/>
      <c r="AZ30" s="712"/>
      <c r="BA30" s="687"/>
      <c r="BB30" s="688"/>
      <c r="BC30" s="294" t="e">
        <f>$AW$30*$BH$30*$AS$28</f>
        <v>#N/A</v>
      </c>
      <c r="BD30" s="291" t="e">
        <f>$AX$30*$BH$30*$AS$28</f>
        <v>#N/A</v>
      </c>
      <c r="BE30" s="294" t="e">
        <f>$AW$30*$BN$30*$AU$28</f>
        <v>#N/A</v>
      </c>
      <c r="BF30" s="291" t="e">
        <f>$AX$30*$BN$30*$AU$28</f>
        <v>#N/A</v>
      </c>
      <c r="BG30" s="433" t="s">
        <v>289</v>
      </c>
      <c r="BH30" s="307" t="e">
        <f>VLOOKUP($BD$4,$BG$5:$BL$12,5,0)</f>
        <v>#N/A</v>
      </c>
      <c r="BI30" s="383"/>
      <c r="BJ30" s="384"/>
      <c r="BK30" s="384"/>
      <c r="BL30" s="385"/>
      <c r="BM30" s="441" t="s">
        <v>293</v>
      </c>
      <c r="BN30" s="366" t="e">
        <f>VLOOKUP($BD$4,$BM$5:$BR$12,5,0)</f>
        <v>#N/A</v>
      </c>
      <c r="BO30" s="49"/>
      <c r="BP30" s="49"/>
      <c r="BQ30" s="49"/>
      <c r="BR30" s="49"/>
    </row>
    <row r="31" spans="2:70" s="32" customFormat="1" ht="30" customHeight="1" x14ac:dyDescent="0.15">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O31" s="702"/>
      <c r="AP31" s="728"/>
      <c r="AQ31" s="743"/>
      <c r="AR31" s="702"/>
      <c r="AS31" s="728"/>
      <c r="AT31" s="702"/>
      <c r="AU31" s="728"/>
      <c r="AV31" s="305" t="s">
        <v>260</v>
      </c>
      <c r="AW31" s="582">
        <v>0</v>
      </c>
      <c r="AX31" s="444">
        <v>0</v>
      </c>
      <c r="AY31" s="703"/>
      <c r="AZ31" s="713"/>
      <c r="BA31" s="687"/>
      <c r="BB31" s="688"/>
      <c r="BC31" s="294" t="e">
        <f>$AW$31*$BH$31*$AS$28</f>
        <v>#N/A</v>
      </c>
      <c r="BD31" s="291" t="e">
        <f>$AX$31*$BH$31*$AS$28</f>
        <v>#N/A</v>
      </c>
      <c r="BE31" s="294" t="e">
        <f>$AW$31*$BN$31*$AU$28</f>
        <v>#N/A</v>
      </c>
      <c r="BF31" s="291" t="e">
        <f>$AX$31*$BN$31*$AU$28</f>
        <v>#N/A</v>
      </c>
      <c r="BG31" s="433" t="s">
        <v>290</v>
      </c>
      <c r="BH31" s="307" t="e">
        <f>VLOOKUP($BD$4,$BG$5:$BL$12,6,0)</f>
        <v>#N/A</v>
      </c>
      <c r="BI31" s="383"/>
      <c r="BJ31" s="384"/>
      <c r="BK31" s="384"/>
      <c r="BL31" s="385"/>
      <c r="BM31" s="441" t="s">
        <v>294</v>
      </c>
      <c r="BN31" s="366" t="e">
        <f>VLOOKUP($BD$4,$BM$5:$BR$12,6,0)</f>
        <v>#N/A</v>
      </c>
      <c r="BO31" s="49"/>
      <c r="BP31" s="49"/>
      <c r="BQ31" s="49"/>
      <c r="BR31" s="49"/>
    </row>
    <row r="32" spans="2:70" s="32" customFormat="1" ht="30" customHeight="1" x14ac:dyDescent="0.15">
      <c r="AF32" s="837" t="s">
        <v>455</v>
      </c>
      <c r="AG32" s="838"/>
      <c r="AH32" s="838"/>
      <c r="AI32" s="838"/>
      <c r="AJ32" s="838"/>
      <c r="AK32" s="838"/>
      <c r="AL32" s="838"/>
      <c r="AM32" s="839"/>
      <c r="AO32" s="720"/>
      <c r="AP32" s="728"/>
      <c r="AQ32" s="743"/>
      <c r="AR32" s="720"/>
      <c r="AS32" s="728"/>
      <c r="AT32" s="720"/>
      <c r="AU32" s="728"/>
      <c r="AV32" s="303" t="s">
        <v>261</v>
      </c>
      <c r="AW32" s="295">
        <v>0.56999999999999995</v>
      </c>
      <c r="AX32" s="427">
        <v>0</v>
      </c>
      <c r="AY32" s="301" t="s">
        <v>204</v>
      </c>
      <c r="AZ32" s="274">
        <v>0.7</v>
      </c>
      <c r="BA32" s="687"/>
      <c r="BB32" s="688"/>
      <c r="BC32" s="295"/>
      <c r="BD32" s="292"/>
      <c r="BE32" s="295"/>
      <c r="BF32" s="292"/>
      <c r="BG32" s="434"/>
      <c r="BH32" s="386"/>
      <c r="BI32" s="387"/>
      <c r="BJ32" s="388"/>
      <c r="BK32" s="388"/>
      <c r="BL32" s="389"/>
      <c r="BM32" s="442"/>
      <c r="BN32" s="390"/>
    </row>
    <row r="33" spans="31:66" s="32" customFormat="1" ht="30" customHeight="1" x14ac:dyDescent="0.15">
      <c r="AF33" s="575" t="s">
        <v>342</v>
      </c>
      <c r="AG33" s="576" t="s">
        <v>339</v>
      </c>
      <c r="AH33" s="576" t="s">
        <v>341</v>
      </c>
      <c r="AI33" s="577" t="s">
        <v>457</v>
      </c>
      <c r="AJ33" s="577" t="s">
        <v>459</v>
      </c>
      <c r="AK33" s="577" t="s">
        <v>466</v>
      </c>
      <c r="AL33" s="577" t="s">
        <v>464</v>
      </c>
      <c r="AM33" s="577" t="s">
        <v>462</v>
      </c>
      <c r="AO33" s="701" t="s">
        <v>297</v>
      </c>
      <c r="AP33" s="728">
        <v>0</v>
      </c>
      <c r="AQ33" s="743">
        <v>0</v>
      </c>
      <c r="AR33" s="701" t="s">
        <v>305</v>
      </c>
      <c r="AS33" s="728">
        <v>0</v>
      </c>
      <c r="AT33" s="701" t="s">
        <v>313</v>
      </c>
      <c r="AU33" s="728">
        <v>0</v>
      </c>
      <c r="AV33" s="302" t="s">
        <v>262</v>
      </c>
      <c r="AW33" s="581">
        <v>0</v>
      </c>
      <c r="AX33" s="585">
        <v>0</v>
      </c>
      <c r="AY33" s="701" t="s">
        <v>124</v>
      </c>
      <c r="AZ33" s="704">
        <v>1</v>
      </c>
      <c r="BA33" s="687">
        <f>(SUM($AW$33:$AW$36)*$AZ$33+$AW$37*$AZ$37)*$AP$33</f>
        <v>0</v>
      </c>
      <c r="BB33" s="688">
        <f>(SUM($AX$33:$AX$36)*$AZ$33+$AX$37*$AZ$37)*$AQ$33</f>
        <v>0</v>
      </c>
      <c r="BC33" s="293" t="e">
        <f>$AW$33*$BH$33*$AS$33</f>
        <v>#N/A</v>
      </c>
      <c r="BD33" s="290" t="e">
        <f>$AX$33*$BH$33*$AS$33</f>
        <v>#N/A</v>
      </c>
      <c r="BE33" s="293" t="e">
        <f>$AW$33*$BN$33*$AU$33</f>
        <v>#N/A</v>
      </c>
      <c r="BF33" s="290" t="e">
        <f>$AX$33*$BN$33*$AU$33</f>
        <v>#N/A</v>
      </c>
      <c r="BG33" s="432" t="s">
        <v>287</v>
      </c>
      <c r="BH33" s="306" t="e">
        <f>VLOOKUP($BD$4,$BG$5:$BL$12,3,0)</f>
        <v>#N/A</v>
      </c>
      <c r="BI33" s="391"/>
      <c r="BJ33" s="392"/>
      <c r="BK33" s="392"/>
      <c r="BL33" s="393"/>
      <c r="BM33" s="440" t="s">
        <v>291</v>
      </c>
      <c r="BN33" s="362" t="e">
        <f>VLOOKUP($BD$4,$BM$5:$BR$12,3,0)</f>
        <v>#N/A</v>
      </c>
    </row>
    <row r="34" spans="31:66" s="32" customFormat="1" ht="30" customHeight="1" x14ac:dyDescent="0.15">
      <c r="AE34" s="561"/>
      <c r="AF34" s="621" t="str">
        <f>AG34&amp;AH34</f>
        <v>11</v>
      </c>
      <c r="AG34" s="621">
        <v>1</v>
      </c>
      <c r="AH34" s="621">
        <v>1</v>
      </c>
      <c r="AI34" s="601">
        <f>$AI$22</f>
        <v>3.4</v>
      </c>
      <c r="AJ34" s="601">
        <f>$AJ$22</f>
        <v>0</v>
      </c>
      <c r="AK34" s="602">
        <f>$AK$22</f>
        <v>0</v>
      </c>
      <c r="AL34" s="602">
        <f>$AL$22</f>
        <v>0</v>
      </c>
      <c r="AM34" s="622">
        <f>$AM$22</f>
        <v>0</v>
      </c>
      <c r="AO34" s="702"/>
      <c r="AP34" s="728"/>
      <c r="AQ34" s="743"/>
      <c r="AR34" s="702"/>
      <c r="AS34" s="728"/>
      <c r="AT34" s="702"/>
      <c r="AU34" s="728"/>
      <c r="AV34" s="300" t="s">
        <v>263</v>
      </c>
      <c r="AW34" s="294">
        <f>IF($AF$5=2,0.91,0)</f>
        <v>0</v>
      </c>
      <c r="AX34" s="291">
        <v>0.91</v>
      </c>
      <c r="AY34" s="702"/>
      <c r="AZ34" s="705"/>
      <c r="BA34" s="687"/>
      <c r="BB34" s="688"/>
      <c r="BC34" s="294" t="e">
        <f>$AW$34*$BH$34*$AS$33</f>
        <v>#N/A</v>
      </c>
      <c r="BD34" s="291" t="e">
        <f>$AX$34*$BH$34*$AS$33</f>
        <v>#N/A</v>
      </c>
      <c r="BE34" s="294" t="e">
        <f>$AW$34*$BN$34*$AU$33</f>
        <v>#N/A</v>
      </c>
      <c r="BF34" s="291" t="e">
        <f>$AX$34*$BN$34*$AU$33</f>
        <v>#N/A</v>
      </c>
      <c r="BG34" s="433" t="s">
        <v>288</v>
      </c>
      <c r="BH34" s="307" t="e">
        <f>VLOOKUP($BD$4,$BG$5:$BL$12,4,0)</f>
        <v>#N/A</v>
      </c>
      <c r="BI34" s="394"/>
      <c r="BJ34" s="395"/>
      <c r="BK34" s="395"/>
      <c r="BL34" s="396"/>
      <c r="BM34" s="441" t="s">
        <v>292</v>
      </c>
      <c r="BN34" s="366" t="e">
        <f>VLOOKUP($BD$4,$BM$5:$BR$12,4,0)</f>
        <v>#N/A</v>
      </c>
    </row>
    <row r="35" spans="31:66" s="32" customFormat="1" ht="30" customHeight="1" x14ac:dyDescent="0.15">
      <c r="AE35" s="561"/>
      <c r="AF35" s="623" t="str">
        <f t="shared" ref="AF35:AF42" si="1">AG35&amp;AH35</f>
        <v>12</v>
      </c>
      <c r="AG35" s="623">
        <v>1</v>
      </c>
      <c r="AH35" s="623">
        <v>2</v>
      </c>
      <c r="AI35" s="603">
        <f>$AI$23</f>
        <v>0</v>
      </c>
      <c r="AJ35" s="604">
        <f>$AJ$23</f>
        <v>0</v>
      </c>
      <c r="AK35" s="603">
        <f>$AK$23</f>
        <v>0</v>
      </c>
      <c r="AL35" s="605">
        <f>$AL$23</f>
        <v>0</v>
      </c>
      <c r="AM35" s="605">
        <f>$AM$23</f>
        <v>0</v>
      </c>
      <c r="AO35" s="702"/>
      <c r="AP35" s="728"/>
      <c r="AQ35" s="743"/>
      <c r="AR35" s="702"/>
      <c r="AS35" s="728"/>
      <c r="AT35" s="702"/>
      <c r="AU35" s="728"/>
      <c r="AV35" s="300" t="s">
        <v>264</v>
      </c>
      <c r="AW35" s="294">
        <f>IF($AF$5=2,0.91,0)</f>
        <v>0</v>
      </c>
      <c r="AX35" s="291">
        <v>0.91</v>
      </c>
      <c r="AY35" s="702"/>
      <c r="AZ35" s="705"/>
      <c r="BA35" s="687"/>
      <c r="BB35" s="688"/>
      <c r="BC35" s="294" t="e">
        <f>$AW$35*$BH$35*$AS$33</f>
        <v>#N/A</v>
      </c>
      <c r="BD35" s="291" t="e">
        <f>$AX$35*$BH$35*$AS$33</f>
        <v>#N/A</v>
      </c>
      <c r="BE35" s="294" t="e">
        <f>$AW$35*$BN$35*$AU$33</f>
        <v>#N/A</v>
      </c>
      <c r="BF35" s="291" t="e">
        <f>$AX$35*$BN$35*$AU$33</f>
        <v>#N/A</v>
      </c>
      <c r="BG35" s="433" t="s">
        <v>289</v>
      </c>
      <c r="BH35" s="307" t="e">
        <f>VLOOKUP($BD$4,$BG$5:$BL$12,5,0)</f>
        <v>#N/A</v>
      </c>
      <c r="BI35" s="394"/>
      <c r="BJ35" s="395"/>
      <c r="BK35" s="395"/>
      <c r="BL35" s="396"/>
      <c r="BM35" s="441" t="s">
        <v>293</v>
      </c>
      <c r="BN35" s="366" t="e">
        <f>VLOOKUP($BD$4,$BM$5:$BR$12,5,0)</f>
        <v>#N/A</v>
      </c>
    </row>
    <row r="36" spans="31:66" s="32" customFormat="1" ht="30" customHeight="1" x14ac:dyDescent="0.15">
      <c r="AE36" s="561"/>
      <c r="AF36" s="623" t="str">
        <f t="shared" si="1"/>
        <v>13</v>
      </c>
      <c r="AG36" s="623">
        <v>1</v>
      </c>
      <c r="AH36" s="623">
        <v>3</v>
      </c>
      <c r="AI36" s="606">
        <f>$AI$24</f>
        <v>0</v>
      </c>
      <c r="AJ36" s="607">
        <f>$AJ$24</f>
        <v>0</v>
      </c>
      <c r="AK36" s="608">
        <f>$AK$24</f>
        <v>0</v>
      </c>
      <c r="AL36" s="609">
        <f>$AL$24</f>
        <v>0</v>
      </c>
      <c r="AM36" s="624">
        <f>$AM$24</f>
        <v>0</v>
      </c>
      <c r="AO36" s="702"/>
      <c r="AP36" s="728"/>
      <c r="AQ36" s="743"/>
      <c r="AR36" s="702"/>
      <c r="AS36" s="728"/>
      <c r="AT36" s="702"/>
      <c r="AU36" s="728"/>
      <c r="AV36" s="300" t="s">
        <v>265</v>
      </c>
      <c r="AW36" s="582">
        <v>0</v>
      </c>
      <c r="AX36" s="444">
        <v>0</v>
      </c>
      <c r="AY36" s="703"/>
      <c r="AZ36" s="706"/>
      <c r="BA36" s="687"/>
      <c r="BB36" s="688"/>
      <c r="BC36" s="294" t="e">
        <f>$AW$36*$BH$36*$AS$33</f>
        <v>#N/A</v>
      </c>
      <c r="BD36" s="291" t="e">
        <f>$AX$36*$BH$36*$AS$33</f>
        <v>#N/A</v>
      </c>
      <c r="BE36" s="294" t="e">
        <f>$AW$36*$BN$36*$AU$33</f>
        <v>#N/A</v>
      </c>
      <c r="BF36" s="291" t="e">
        <f>$AX$36*$BN$36*$AU$33</f>
        <v>#N/A</v>
      </c>
      <c r="BG36" s="433" t="s">
        <v>290</v>
      </c>
      <c r="BH36" s="307" t="e">
        <f>VLOOKUP($BD$4,$BG$5:$BL$12,6,0)</f>
        <v>#N/A</v>
      </c>
      <c r="BI36" s="394"/>
      <c r="BJ36" s="395"/>
      <c r="BK36" s="395"/>
      <c r="BL36" s="396"/>
      <c r="BM36" s="441" t="s">
        <v>294</v>
      </c>
      <c r="BN36" s="366" t="e">
        <f>VLOOKUP($BD$4,$BM$5:$BR$12,6,0)</f>
        <v>#N/A</v>
      </c>
    </row>
    <row r="37" spans="31:66" s="32" customFormat="1" ht="30" customHeight="1" x14ac:dyDescent="0.15">
      <c r="AE37" s="561"/>
      <c r="AF37" s="610" t="str">
        <f t="shared" si="1"/>
        <v>21</v>
      </c>
      <c r="AG37" s="610">
        <v>2</v>
      </c>
      <c r="AH37" s="610">
        <v>1</v>
      </c>
      <c r="AI37" s="611">
        <v>0</v>
      </c>
      <c r="AJ37" s="611">
        <v>0</v>
      </c>
      <c r="AK37" s="612">
        <f>土間床等外周の入力!$J$42</f>
        <v>0</v>
      </c>
      <c r="AL37" s="613">
        <f>土間床等外周の入力!$J$42</f>
        <v>0</v>
      </c>
      <c r="AM37" s="612">
        <f>土間床等外周の入力!$J$44</f>
        <v>0</v>
      </c>
      <c r="AO37" s="720"/>
      <c r="AP37" s="728"/>
      <c r="AQ37" s="743"/>
      <c r="AR37" s="720"/>
      <c r="AS37" s="728"/>
      <c r="AT37" s="720"/>
      <c r="AU37" s="728"/>
      <c r="AV37" s="301" t="s">
        <v>266</v>
      </c>
      <c r="AW37" s="295">
        <f>IF($AF$5=2,1.82,0)</f>
        <v>0</v>
      </c>
      <c r="AX37" s="427">
        <v>0</v>
      </c>
      <c r="AY37" s="301" t="s">
        <v>204</v>
      </c>
      <c r="AZ37" s="296">
        <v>0.7</v>
      </c>
      <c r="BA37" s="687"/>
      <c r="BB37" s="688"/>
      <c r="BC37" s="295"/>
      <c r="BD37" s="292"/>
      <c r="BE37" s="295"/>
      <c r="BF37" s="292"/>
      <c r="BG37" s="434"/>
      <c r="BH37" s="386"/>
      <c r="BI37" s="387"/>
      <c r="BJ37" s="388"/>
      <c r="BK37" s="388"/>
      <c r="BL37" s="389"/>
      <c r="BM37" s="434"/>
      <c r="BN37" s="279"/>
    </row>
    <row r="38" spans="31:66" s="32" customFormat="1" ht="30" customHeight="1" x14ac:dyDescent="0.15">
      <c r="AE38" s="561"/>
      <c r="AF38" s="614" t="str">
        <f t="shared" si="1"/>
        <v>22</v>
      </c>
      <c r="AG38" s="614">
        <v>2</v>
      </c>
      <c r="AH38" s="614">
        <v>2</v>
      </c>
      <c r="AI38" s="615">
        <v>0</v>
      </c>
      <c r="AJ38" s="615">
        <v>0</v>
      </c>
      <c r="AK38" s="616">
        <f>土間床等外周の入力!$J$42</f>
        <v>0</v>
      </c>
      <c r="AL38" s="616">
        <f>土間床等外周の入力!$J$42</f>
        <v>0</v>
      </c>
      <c r="AM38" s="616">
        <f>土間床等外周の入力!$J$44</f>
        <v>0</v>
      </c>
      <c r="AO38" s="701" t="s">
        <v>298</v>
      </c>
      <c r="AP38" s="728">
        <v>0</v>
      </c>
      <c r="AQ38" s="743">
        <v>0</v>
      </c>
      <c r="AR38" s="729" t="s">
        <v>306</v>
      </c>
      <c r="AS38" s="728">
        <v>0</v>
      </c>
      <c r="AT38" s="701" t="s">
        <v>314</v>
      </c>
      <c r="AU38" s="728">
        <v>0</v>
      </c>
      <c r="AV38" s="302" t="s">
        <v>267</v>
      </c>
      <c r="AW38" s="581">
        <v>0</v>
      </c>
      <c r="AX38" s="290">
        <v>5.3</v>
      </c>
      <c r="AY38" s="701" t="s">
        <v>124</v>
      </c>
      <c r="AZ38" s="704">
        <v>1</v>
      </c>
      <c r="BA38" s="687">
        <f>(SUM($AW$38:$AW$41)*$AZ$38+$AW$42*$AZ$42)*$AP$38</f>
        <v>0</v>
      </c>
      <c r="BB38" s="688">
        <f>(SUM($AX$38:$AX$41)*$AZ$38+$AX$42*$AZ$42)*$AQ$38</f>
        <v>0</v>
      </c>
      <c r="BC38" s="293" t="e">
        <f>$AW$38*$BH$38*$AS$38</f>
        <v>#N/A</v>
      </c>
      <c r="BD38" s="290" t="e">
        <f>$AX$38*$BH$38*$AS$38</f>
        <v>#N/A</v>
      </c>
      <c r="BE38" s="293" t="e">
        <f>$AW$38*$BN$38*$AU$38</f>
        <v>#N/A</v>
      </c>
      <c r="BF38" s="290" t="e">
        <f>$AX$38*$BN$38*$AU$38</f>
        <v>#N/A</v>
      </c>
      <c r="BG38" s="432" t="s">
        <v>287</v>
      </c>
      <c r="BH38" s="306" t="e">
        <f>VLOOKUP($BD$4,$BG$5:$BL$12,3,0)</f>
        <v>#N/A</v>
      </c>
      <c r="BI38" s="391"/>
      <c r="BJ38" s="392"/>
      <c r="BK38" s="392"/>
      <c r="BL38" s="393"/>
      <c r="BM38" s="440" t="s">
        <v>291</v>
      </c>
      <c r="BN38" s="362" t="e">
        <f>VLOOKUP($BD$4,$BM$5:$BR$12,3,0)</f>
        <v>#N/A</v>
      </c>
    </row>
    <row r="39" spans="31:66" s="32" customFormat="1" ht="30" customHeight="1" x14ac:dyDescent="0.15">
      <c r="AE39" s="561"/>
      <c r="AF39" s="614" t="str">
        <f t="shared" si="1"/>
        <v>23</v>
      </c>
      <c r="AG39" s="614">
        <v>2</v>
      </c>
      <c r="AH39" s="614">
        <v>3</v>
      </c>
      <c r="AI39" s="617">
        <v>0</v>
      </c>
      <c r="AJ39" s="617">
        <v>0</v>
      </c>
      <c r="AK39" s="616">
        <f>土間床等外周の入力!$J$42</f>
        <v>0</v>
      </c>
      <c r="AL39" s="616">
        <f>土間床等外周の入力!$J$42</f>
        <v>0</v>
      </c>
      <c r="AM39" s="616">
        <f>土間床等外周の入力!$J$44</f>
        <v>0</v>
      </c>
      <c r="AO39" s="702"/>
      <c r="AP39" s="728"/>
      <c r="AQ39" s="743"/>
      <c r="AR39" s="730"/>
      <c r="AS39" s="728"/>
      <c r="AT39" s="702"/>
      <c r="AU39" s="728"/>
      <c r="AV39" s="300" t="s">
        <v>268</v>
      </c>
      <c r="AW39" s="582">
        <v>0</v>
      </c>
      <c r="AX39" s="291">
        <v>0.56999999999999995</v>
      </c>
      <c r="AY39" s="702"/>
      <c r="AZ39" s="705"/>
      <c r="BA39" s="687"/>
      <c r="BB39" s="688"/>
      <c r="BC39" s="294" t="e">
        <f>$AW$39*$BH$39*$AS$38</f>
        <v>#N/A</v>
      </c>
      <c r="BD39" s="291" t="e">
        <f>$AX$39*$BH$39*$AS$38</f>
        <v>#N/A</v>
      </c>
      <c r="BE39" s="294" t="e">
        <f>$AW$39*$BN39*$AU$38</f>
        <v>#N/A</v>
      </c>
      <c r="BF39" s="291" t="e">
        <f>$AX$39*$BN$39*$AU$38</f>
        <v>#N/A</v>
      </c>
      <c r="BG39" s="433" t="s">
        <v>288</v>
      </c>
      <c r="BH39" s="307" t="e">
        <f>VLOOKUP($BD$4,$BG$5:$BL$12,4,0)</f>
        <v>#N/A</v>
      </c>
      <c r="BI39" s="394"/>
      <c r="BJ39" s="395"/>
      <c r="BK39" s="395"/>
      <c r="BL39" s="396"/>
      <c r="BM39" s="441" t="s">
        <v>292</v>
      </c>
      <c r="BN39" s="366" t="e">
        <f>VLOOKUP($BD$4,$BM$5:$BR$12,4,0)</f>
        <v>#N/A</v>
      </c>
    </row>
    <row r="40" spans="31:66" s="32" customFormat="1" ht="30" customHeight="1" x14ac:dyDescent="0.15">
      <c r="AE40" s="561"/>
      <c r="AF40" s="621" t="str">
        <f t="shared" si="1"/>
        <v>31</v>
      </c>
      <c r="AG40" s="621">
        <v>3</v>
      </c>
      <c r="AH40" s="621">
        <v>1</v>
      </c>
      <c r="AI40" s="618">
        <f>$AI$37</f>
        <v>0</v>
      </c>
      <c r="AJ40" s="618">
        <f>$AJ$37</f>
        <v>0</v>
      </c>
      <c r="AK40" s="601">
        <f>$AK$37</f>
        <v>0</v>
      </c>
      <c r="AL40" s="601">
        <f>$AL$37</f>
        <v>0</v>
      </c>
      <c r="AM40" s="601">
        <f>$AM$37</f>
        <v>0</v>
      </c>
      <c r="AO40" s="702"/>
      <c r="AP40" s="728"/>
      <c r="AQ40" s="743"/>
      <c r="AR40" s="730"/>
      <c r="AS40" s="728"/>
      <c r="AT40" s="702"/>
      <c r="AU40" s="728"/>
      <c r="AV40" s="300" t="s">
        <v>269</v>
      </c>
      <c r="AW40" s="582">
        <v>0</v>
      </c>
      <c r="AX40" s="291">
        <v>3.71</v>
      </c>
      <c r="AY40" s="702"/>
      <c r="AZ40" s="705"/>
      <c r="BA40" s="687"/>
      <c r="BB40" s="688"/>
      <c r="BC40" s="294" t="e">
        <f>$AW$40*$BH$40*$AS$38</f>
        <v>#N/A</v>
      </c>
      <c r="BD40" s="291" t="e">
        <f>$AX$40*$BH$40*$AS$38</f>
        <v>#N/A</v>
      </c>
      <c r="BE40" s="294" t="e">
        <f>$AW$40*$BN$40*$AU$38</f>
        <v>#N/A</v>
      </c>
      <c r="BF40" s="291" t="e">
        <f>$AX$40*$BN$40*$AU$38</f>
        <v>#N/A</v>
      </c>
      <c r="BG40" s="433" t="s">
        <v>289</v>
      </c>
      <c r="BH40" s="307" t="e">
        <f>VLOOKUP($BD$4,$BG$5:$BL$12,5,0)</f>
        <v>#N/A</v>
      </c>
      <c r="BI40" s="394"/>
      <c r="BJ40" s="395"/>
      <c r="BK40" s="395"/>
      <c r="BL40" s="396"/>
      <c r="BM40" s="441" t="s">
        <v>293</v>
      </c>
      <c r="BN40" s="366" t="e">
        <f>VLOOKUP($BD$4,$BM$5:$BR$12,5,0)</f>
        <v>#N/A</v>
      </c>
    </row>
    <row r="41" spans="31:66" s="32" customFormat="1" ht="30" customHeight="1" x14ac:dyDescent="0.15">
      <c r="AE41" s="561"/>
      <c r="AF41" s="623" t="str">
        <f t="shared" si="1"/>
        <v>32</v>
      </c>
      <c r="AG41" s="623">
        <v>3</v>
      </c>
      <c r="AH41" s="623">
        <v>2</v>
      </c>
      <c r="AI41" s="603">
        <f>$AI$38</f>
        <v>0</v>
      </c>
      <c r="AJ41" s="619">
        <f>$AJ$38</f>
        <v>0</v>
      </c>
      <c r="AK41" s="604">
        <f>$AK$38</f>
        <v>0</v>
      </c>
      <c r="AL41" s="604">
        <f>$AL$38</f>
        <v>0</v>
      </c>
      <c r="AM41" s="604">
        <f>$AM$38</f>
        <v>0</v>
      </c>
      <c r="AO41" s="702"/>
      <c r="AP41" s="728"/>
      <c r="AQ41" s="743"/>
      <c r="AR41" s="730"/>
      <c r="AS41" s="728"/>
      <c r="AT41" s="702"/>
      <c r="AU41" s="728"/>
      <c r="AV41" s="300" t="s">
        <v>270</v>
      </c>
      <c r="AW41" s="582">
        <v>0</v>
      </c>
      <c r="AX41" s="291">
        <v>2.4</v>
      </c>
      <c r="AY41" s="703"/>
      <c r="AZ41" s="706"/>
      <c r="BA41" s="687"/>
      <c r="BB41" s="688"/>
      <c r="BC41" s="294" t="e">
        <f>$AW$41*$BH$41*$AS$38</f>
        <v>#N/A</v>
      </c>
      <c r="BD41" s="291" t="e">
        <f>$AX$41*$BH$41*$AS$38</f>
        <v>#N/A</v>
      </c>
      <c r="BE41" s="294" t="e">
        <f>$AW$41*$BN$41*$AU$38</f>
        <v>#N/A</v>
      </c>
      <c r="BF41" s="291" t="e">
        <f>$AX$41*$BN$41*$AU$38</f>
        <v>#N/A</v>
      </c>
      <c r="BG41" s="433" t="s">
        <v>290</v>
      </c>
      <c r="BH41" s="307" t="e">
        <f>VLOOKUP($BD$4,$BG$5:$BL$12,6,0)</f>
        <v>#N/A</v>
      </c>
      <c r="BI41" s="394"/>
      <c r="BJ41" s="395"/>
      <c r="BK41" s="395"/>
      <c r="BL41" s="396"/>
      <c r="BM41" s="441" t="s">
        <v>294</v>
      </c>
      <c r="BN41" s="366" t="e">
        <f>VLOOKUP($BD$4,$BM$5:$BR$12,6,0)</f>
        <v>#N/A</v>
      </c>
    </row>
    <row r="42" spans="31:66" s="32" customFormat="1" ht="30" customHeight="1" x14ac:dyDescent="0.15">
      <c r="AE42" s="561"/>
      <c r="AF42" s="625" t="str">
        <f t="shared" si="1"/>
        <v>33</v>
      </c>
      <c r="AG42" s="625">
        <v>3</v>
      </c>
      <c r="AH42" s="625">
        <v>3</v>
      </c>
      <c r="AI42" s="608">
        <f>$AI$39</f>
        <v>0</v>
      </c>
      <c r="AJ42" s="620">
        <f>$AJ$39</f>
        <v>0</v>
      </c>
      <c r="AK42" s="626">
        <f>$AK$39</f>
        <v>0</v>
      </c>
      <c r="AL42" s="626">
        <f>$AL$39</f>
        <v>0</v>
      </c>
      <c r="AM42" s="626">
        <f>$AM$39</f>
        <v>0</v>
      </c>
      <c r="AO42" s="720"/>
      <c r="AP42" s="728"/>
      <c r="AQ42" s="743"/>
      <c r="AR42" s="731"/>
      <c r="AS42" s="728"/>
      <c r="AT42" s="720"/>
      <c r="AU42" s="728"/>
      <c r="AV42" s="301" t="s">
        <v>271</v>
      </c>
      <c r="AW42" s="586">
        <v>0</v>
      </c>
      <c r="AX42" s="427">
        <v>0</v>
      </c>
      <c r="AY42" s="436" t="s">
        <v>204</v>
      </c>
      <c r="AZ42" s="296">
        <v>0.7</v>
      </c>
      <c r="BA42" s="687"/>
      <c r="BB42" s="688"/>
      <c r="BC42" s="295"/>
      <c r="BD42" s="292"/>
      <c r="BE42" s="295"/>
      <c r="BF42" s="292"/>
      <c r="BG42" s="308"/>
      <c r="BH42" s="386"/>
      <c r="BI42" s="387"/>
      <c r="BJ42" s="388"/>
      <c r="BK42" s="388"/>
      <c r="BL42" s="389"/>
      <c r="BM42" s="308"/>
      <c r="BN42" s="386"/>
    </row>
    <row r="43" spans="31:66" s="32" customFormat="1" ht="30" customHeight="1" x14ac:dyDescent="0.15">
      <c r="AO43" s="701" t="s">
        <v>461</v>
      </c>
      <c r="AP43" s="689">
        <f>INDEX($AI$22:$AM$30,MATCH($AF$4&amp;$AF$5,$AF$22:$AF$30,0),5)</f>
        <v>0</v>
      </c>
      <c r="AQ43" s="684">
        <f>INDEX($AI$34:$AM$42,MATCH($AF$4&amp;$AF$5,$AF$34:$AF$42,0),5)</f>
        <v>0</v>
      </c>
      <c r="AR43" s="722"/>
      <c r="AS43" s="693"/>
      <c r="AT43" s="725"/>
      <c r="AU43" s="716"/>
      <c r="AV43" s="302" t="s">
        <v>272</v>
      </c>
      <c r="AW43" s="581">
        <v>0</v>
      </c>
      <c r="AX43" s="585">
        <v>0</v>
      </c>
      <c r="AY43" s="701" t="s">
        <v>125</v>
      </c>
      <c r="AZ43" s="711">
        <v>1</v>
      </c>
      <c r="BA43" s="681">
        <f>(SUM($AW$43:$AW$46)*$AZ$43+$AW$47*$AZ$47)*$AP$43</f>
        <v>0</v>
      </c>
      <c r="BB43" s="684">
        <f>(SUM($AX$43:$AX$46)*$AZ$43+$AX$47*$AZ$47)*$AQ$43</f>
        <v>0</v>
      </c>
      <c r="BC43" s="693"/>
      <c r="BD43" s="696"/>
      <c r="BE43" s="693"/>
      <c r="BF43" s="670"/>
      <c r="BG43" s="100"/>
      <c r="BH43" s="270"/>
      <c r="BI43" s="202"/>
      <c r="BJ43" s="202"/>
      <c r="BK43" s="202"/>
      <c r="BL43" s="202"/>
      <c r="BM43" s="100"/>
      <c r="BN43" s="270"/>
    </row>
    <row r="44" spans="31:66" s="32" customFormat="1" ht="30" customHeight="1" x14ac:dyDescent="0.15">
      <c r="AO44" s="702"/>
      <c r="AP44" s="690">
        <f t="shared" ref="AP44:AQ47" si="2">INDEX($AI$22:$AK$30,MATCH($AF$4&amp;$AF$5,$AF$22:$AF$30,0),2)</f>
        <v>0</v>
      </c>
      <c r="AQ44" s="685">
        <f t="shared" si="2"/>
        <v>0</v>
      </c>
      <c r="AR44" s="723"/>
      <c r="AS44" s="694"/>
      <c r="AT44" s="726"/>
      <c r="AU44" s="716"/>
      <c r="AV44" s="300" t="s">
        <v>273</v>
      </c>
      <c r="AW44" s="284">
        <v>1.82</v>
      </c>
      <c r="AX44" s="291">
        <v>1.82</v>
      </c>
      <c r="AY44" s="702"/>
      <c r="AZ44" s="712"/>
      <c r="BA44" s="682"/>
      <c r="BB44" s="685"/>
      <c r="BC44" s="694"/>
      <c r="BD44" s="697"/>
      <c r="BE44" s="694"/>
      <c r="BF44" s="671"/>
      <c r="BG44" s="100"/>
      <c r="BH44" s="270"/>
      <c r="BI44" s="202"/>
      <c r="BJ44" s="202"/>
      <c r="BK44" s="202"/>
      <c r="BL44" s="202"/>
      <c r="BM44" s="100"/>
      <c r="BN44" s="270"/>
    </row>
    <row r="45" spans="31:66" s="32" customFormat="1" ht="30" customHeight="1" x14ac:dyDescent="0.15">
      <c r="AO45" s="702"/>
      <c r="AP45" s="690">
        <f t="shared" si="2"/>
        <v>0</v>
      </c>
      <c r="AQ45" s="685">
        <f t="shared" si="2"/>
        <v>0</v>
      </c>
      <c r="AR45" s="723"/>
      <c r="AS45" s="694"/>
      <c r="AT45" s="726"/>
      <c r="AU45" s="716"/>
      <c r="AV45" s="300" t="s">
        <v>274</v>
      </c>
      <c r="AW45" s="284">
        <v>1.37</v>
      </c>
      <c r="AX45" s="291">
        <v>1.37</v>
      </c>
      <c r="AY45" s="702"/>
      <c r="AZ45" s="712"/>
      <c r="BA45" s="682"/>
      <c r="BB45" s="685"/>
      <c r="BC45" s="694"/>
      <c r="BD45" s="697"/>
      <c r="BE45" s="694"/>
      <c r="BF45" s="671"/>
      <c r="BG45" s="100"/>
      <c r="BH45" s="270"/>
      <c r="BI45" s="202"/>
      <c r="BJ45" s="202"/>
      <c r="BK45" s="202"/>
      <c r="BL45" s="202"/>
      <c r="BM45" s="100"/>
      <c r="BN45" s="270"/>
    </row>
    <row r="46" spans="31:66" s="32" customFormat="1" ht="30" customHeight="1" x14ac:dyDescent="0.15">
      <c r="AO46" s="702"/>
      <c r="AP46" s="690">
        <f t="shared" si="2"/>
        <v>0</v>
      </c>
      <c r="AQ46" s="685">
        <f t="shared" si="2"/>
        <v>0</v>
      </c>
      <c r="AR46" s="723"/>
      <c r="AS46" s="694"/>
      <c r="AT46" s="726"/>
      <c r="AU46" s="716"/>
      <c r="AV46" s="300" t="s">
        <v>275</v>
      </c>
      <c r="AW46" s="582">
        <v>0</v>
      </c>
      <c r="AX46" s="444">
        <v>0</v>
      </c>
      <c r="AY46" s="703"/>
      <c r="AZ46" s="713"/>
      <c r="BA46" s="682"/>
      <c r="BB46" s="685"/>
      <c r="BC46" s="694"/>
      <c r="BD46" s="697"/>
      <c r="BE46" s="694"/>
      <c r="BF46" s="671"/>
      <c r="BG46" s="100"/>
      <c r="BH46" s="270"/>
      <c r="BI46" s="202"/>
      <c r="BJ46" s="202"/>
      <c r="BK46" s="202"/>
      <c r="BL46" s="202"/>
      <c r="BM46" s="100"/>
      <c r="BN46" s="270"/>
    </row>
    <row r="47" spans="31:66" s="32" customFormat="1" ht="30" customHeight="1" x14ac:dyDescent="0.15">
      <c r="AO47" s="720"/>
      <c r="AP47" s="710">
        <f t="shared" si="2"/>
        <v>0</v>
      </c>
      <c r="AQ47" s="686">
        <f t="shared" si="2"/>
        <v>0</v>
      </c>
      <c r="AR47" s="724"/>
      <c r="AS47" s="699"/>
      <c r="AT47" s="727"/>
      <c r="AU47" s="716"/>
      <c r="AV47" s="301" t="s">
        <v>276</v>
      </c>
      <c r="AW47" s="285">
        <v>3.19</v>
      </c>
      <c r="AX47" s="427">
        <v>0</v>
      </c>
      <c r="AY47" s="436" t="s">
        <v>208</v>
      </c>
      <c r="AZ47" s="274">
        <v>0.7</v>
      </c>
      <c r="BA47" s="683"/>
      <c r="BB47" s="686"/>
      <c r="BC47" s="699"/>
      <c r="BD47" s="700"/>
      <c r="BE47" s="699"/>
      <c r="BF47" s="680"/>
      <c r="BG47" s="56"/>
      <c r="BH47" s="202"/>
      <c r="BI47" s="202"/>
      <c r="BJ47" s="202"/>
      <c r="BK47" s="202"/>
      <c r="BL47" s="202"/>
      <c r="BM47" s="56"/>
      <c r="BN47" s="202"/>
    </row>
    <row r="48" spans="31:66" s="32" customFormat="1" ht="30" customHeight="1" x14ac:dyDescent="0.15">
      <c r="AO48" s="701" t="s">
        <v>463</v>
      </c>
      <c r="AP48" s="689">
        <f>INDEX($AI$22:$AM$30,MATCH($AF$4&amp;$AF$5,$AF$22:$AF$30,0),4)</f>
        <v>0</v>
      </c>
      <c r="AQ48" s="684">
        <f>INDEX($AI$34:$AM$42,MATCH($AF$4&amp;$AF$5,$AF$34:$AF$42,0),4)</f>
        <v>0</v>
      </c>
      <c r="AR48" s="714"/>
      <c r="AS48" s="716"/>
      <c r="AT48" s="718"/>
      <c r="AU48" s="716"/>
      <c r="AV48" s="302" t="s">
        <v>277</v>
      </c>
      <c r="AW48" s="581">
        <v>0</v>
      </c>
      <c r="AX48" s="585">
        <v>0</v>
      </c>
      <c r="AY48" s="701" t="s">
        <v>125</v>
      </c>
      <c r="AZ48" s="704">
        <v>1</v>
      </c>
      <c r="BA48" s="689">
        <f>(SUM($AW$48:$AW$51)*$AZ$48+$AW$52*$AZ$52)*$AP$48</f>
        <v>0</v>
      </c>
      <c r="BB48" s="684">
        <f>(SUM($AX$48:$AX$51)*$AZ$48+$AX$52*$AZ$52)*$AQ$48</f>
        <v>0</v>
      </c>
      <c r="BC48" s="693"/>
      <c r="BD48" s="696"/>
      <c r="BE48" s="693"/>
      <c r="BF48" s="670"/>
      <c r="BG48" s="100"/>
      <c r="BH48" s="270"/>
      <c r="BI48" s="202"/>
      <c r="BJ48" s="202"/>
      <c r="BK48" s="202"/>
      <c r="BL48" s="202"/>
      <c r="BM48" s="100"/>
      <c r="BN48" s="270"/>
    </row>
    <row r="49" spans="41:72" s="32" customFormat="1" ht="30" customHeight="1" x14ac:dyDescent="0.15">
      <c r="AO49" s="702"/>
      <c r="AP49" s="690">
        <f t="shared" ref="AP49:AQ52" si="3">INDEX($AI$22:$AK$30,MATCH($AF$4&amp;$AF$5,$AF$22:$AF$30,0),2)</f>
        <v>0</v>
      </c>
      <c r="AQ49" s="685">
        <f t="shared" si="3"/>
        <v>0</v>
      </c>
      <c r="AR49" s="714"/>
      <c r="AS49" s="716"/>
      <c r="AT49" s="718"/>
      <c r="AU49" s="716"/>
      <c r="AV49" s="300" t="s">
        <v>278</v>
      </c>
      <c r="AW49" s="294">
        <f>IF($AF$5=2,1.82,0)</f>
        <v>0</v>
      </c>
      <c r="AX49" s="291">
        <v>1.82</v>
      </c>
      <c r="AY49" s="702"/>
      <c r="AZ49" s="705"/>
      <c r="BA49" s="690"/>
      <c r="BB49" s="685"/>
      <c r="BC49" s="694"/>
      <c r="BD49" s="697"/>
      <c r="BE49" s="694"/>
      <c r="BF49" s="671"/>
      <c r="BG49" s="100"/>
      <c r="BH49" s="270"/>
      <c r="BI49" s="202"/>
      <c r="BJ49" s="202"/>
      <c r="BK49" s="202"/>
      <c r="BL49" s="202"/>
      <c r="BM49" s="100"/>
      <c r="BN49" s="270"/>
    </row>
    <row r="50" spans="41:72" s="32" customFormat="1" ht="30" customHeight="1" x14ac:dyDescent="0.15">
      <c r="AO50" s="702"/>
      <c r="AP50" s="690">
        <f t="shared" si="3"/>
        <v>0</v>
      </c>
      <c r="AQ50" s="685">
        <f t="shared" si="3"/>
        <v>0</v>
      </c>
      <c r="AR50" s="714"/>
      <c r="AS50" s="716"/>
      <c r="AT50" s="718"/>
      <c r="AU50" s="716"/>
      <c r="AV50" s="300" t="s">
        <v>279</v>
      </c>
      <c r="AW50" s="294">
        <f>IF($AF$5=2,1.82,0)</f>
        <v>0</v>
      </c>
      <c r="AX50" s="291">
        <v>1.82</v>
      </c>
      <c r="AY50" s="702"/>
      <c r="AZ50" s="705"/>
      <c r="BA50" s="690"/>
      <c r="BB50" s="685"/>
      <c r="BC50" s="694"/>
      <c r="BD50" s="697"/>
      <c r="BE50" s="694"/>
      <c r="BF50" s="671"/>
      <c r="BG50" s="100"/>
      <c r="BH50" s="270"/>
      <c r="BI50" s="202"/>
      <c r="BJ50" s="202"/>
      <c r="BK50" s="202"/>
      <c r="BL50" s="202"/>
      <c r="BM50" s="100"/>
      <c r="BN50" s="270"/>
    </row>
    <row r="51" spans="41:72" s="32" customFormat="1" ht="30" customHeight="1" x14ac:dyDescent="0.15">
      <c r="AO51" s="702"/>
      <c r="AP51" s="690">
        <f t="shared" si="3"/>
        <v>0</v>
      </c>
      <c r="AQ51" s="685">
        <f t="shared" si="3"/>
        <v>0</v>
      </c>
      <c r="AR51" s="714"/>
      <c r="AS51" s="716"/>
      <c r="AT51" s="718"/>
      <c r="AU51" s="716"/>
      <c r="AV51" s="300" t="s">
        <v>280</v>
      </c>
      <c r="AW51" s="582">
        <v>0</v>
      </c>
      <c r="AX51" s="444">
        <v>0</v>
      </c>
      <c r="AY51" s="703"/>
      <c r="AZ51" s="706"/>
      <c r="BA51" s="690"/>
      <c r="BB51" s="685"/>
      <c r="BC51" s="694"/>
      <c r="BD51" s="697"/>
      <c r="BE51" s="694"/>
      <c r="BF51" s="671"/>
      <c r="BG51" s="100"/>
      <c r="BH51" s="270"/>
      <c r="BI51" s="202"/>
      <c r="BJ51" s="202"/>
      <c r="BK51" s="202"/>
      <c r="BL51" s="202"/>
      <c r="BM51" s="100"/>
      <c r="BN51" s="270"/>
    </row>
    <row r="52" spans="41:72" s="32" customFormat="1" ht="30" customHeight="1" x14ac:dyDescent="0.15">
      <c r="AO52" s="720"/>
      <c r="AP52" s="710">
        <f t="shared" si="3"/>
        <v>0</v>
      </c>
      <c r="AQ52" s="686">
        <f t="shared" si="3"/>
        <v>0</v>
      </c>
      <c r="AR52" s="714"/>
      <c r="AS52" s="716"/>
      <c r="AT52" s="718"/>
      <c r="AU52" s="716"/>
      <c r="AV52" s="301" t="s">
        <v>281</v>
      </c>
      <c r="AW52" s="295">
        <f>IF($AF$5=2,3.64,0)</f>
        <v>0</v>
      </c>
      <c r="AX52" s="427">
        <v>0</v>
      </c>
      <c r="AY52" s="304" t="s">
        <v>208</v>
      </c>
      <c r="AZ52" s="296">
        <v>0.7</v>
      </c>
      <c r="BA52" s="710"/>
      <c r="BB52" s="686"/>
      <c r="BC52" s="699"/>
      <c r="BD52" s="700"/>
      <c r="BE52" s="699"/>
      <c r="BF52" s="680"/>
      <c r="BG52" s="56"/>
      <c r="BH52" s="202"/>
      <c r="BI52" s="202"/>
      <c r="BJ52" s="202"/>
      <c r="BK52" s="202"/>
      <c r="BL52" s="202"/>
      <c r="BM52" s="56"/>
      <c r="BN52" s="202"/>
    </row>
    <row r="53" spans="41:72" s="32" customFormat="1" ht="30" customHeight="1" x14ac:dyDescent="0.15">
      <c r="AO53" s="701" t="s">
        <v>465</v>
      </c>
      <c r="AP53" s="740">
        <v>0</v>
      </c>
      <c r="AQ53" s="684">
        <f>INDEX($AI$34:$AM$42,MATCH($AF$4&amp;$AF$5,$AF$34:$AF$42,0),3)</f>
        <v>0</v>
      </c>
      <c r="AR53" s="714"/>
      <c r="AS53" s="716"/>
      <c r="AT53" s="718"/>
      <c r="AU53" s="716"/>
      <c r="AV53" s="302" t="s">
        <v>282</v>
      </c>
      <c r="AW53" s="581">
        <v>0</v>
      </c>
      <c r="AX53" s="290">
        <v>10.61</v>
      </c>
      <c r="AY53" s="707" t="s">
        <v>125</v>
      </c>
      <c r="AZ53" s="704">
        <v>1</v>
      </c>
      <c r="BA53" s="689">
        <f>(SUM($AW$53:$AW$56)*$AZ$53+$AW$57*$AZ$57)*$AP$53</f>
        <v>0</v>
      </c>
      <c r="BB53" s="684">
        <f>(SUM($AX$53:$AX$56)*$AZ$53+$AX$57*$AZ$57)*$AQ$53</f>
        <v>0</v>
      </c>
      <c r="BC53" s="693"/>
      <c r="BD53" s="696"/>
      <c r="BE53" s="693"/>
      <c r="BF53" s="670"/>
      <c r="BG53" s="100"/>
      <c r="BH53" s="270"/>
      <c r="BI53" s="202"/>
      <c r="BJ53" s="202"/>
      <c r="BK53" s="202"/>
      <c r="BL53" s="202"/>
      <c r="BM53" s="100"/>
      <c r="BN53" s="270"/>
    </row>
    <row r="54" spans="41:72" s="32" customFormat="1" ht="30" customHeight="1" x14ac:dyDescent="0.15">
      <c r="AO54" s="702"/>
      <c r="AP54" s="741">
        <f>INDEX($AI$22:$AK$30,MATCH($AF$4&amp;$AF$5,$AF$22:$AF$30,0),2)</f>
        <v>0</v>
      </c>
      <c r="AQ54" s="685">
        <f>INDEX($AI$34:$AK$42,MATCH($AF$4&amp;$AF$5,$AF$34:$AF$42,0),2)</f>
        <v>0</v>
      </c>
      <c r="AR54" s="714"/>
      <c r="AS54" s="716"/>
      <c r="AT54" s="718"/>
      <c r="AU54" s="716"/>
      <c r="AV54" s="300" t="s">
        <v>283</v>
      </c>
      <c r="AW54" s="582">
        <v>0</v>
      </c>
      <c r="AX54" s="291">
        <v>1.1499999999999999</v>
      </c>
      <c r="AY54" s="708"/>
      <c r="AZ54" s="705"/>
      <c r="BA54" s="690"/>
      <c r="BB54" s="685"/>
      <c r="BC54" s="694"/>
      <c r="BD54" s="697"/>
      <c r="BE54" s="694"/>
      <c r="BF54" s="671"/>
      <c r="BG54" s="100"/>
      <c r="BH54" s="270"/>
      <c r="BI54" s="202"/>
      <c r="BJ54" s="202"/>
      <c r="BK54" s="202"/>
      <c r="BL54" s="202"/>
      <c r="BM54" s="100"/>
      <c r="BN54" s="270"/>
    </row>
    <row r="55" spans="41:72" s="32" customFormat="1" ht="30" customHeight="1" x14ac:dyDescent="0.15">
      <c r="AO55" s="702"/>
      <c r="AP55" s="741">
        <f>INDEX($AI$22:$AK$30,MATCH($AF$4&amp;$AF$5,$AF$22:$AF$30,0),2)</f>
        <v>0</v>
      </c>
      <c r="AQ55" s="685">
        <f>INDEX($AI$34:$AK$42,MATCH($AF$4&amp;$AF$5,$AF$34:$AF$42,0),2)</f>
        <v>0</v>
      </c>
      <c r="AR55" s="714"/>
      <c r="AS55" s="716"/>
      <c r="AT55" s="718"/>
      <c r="AU55" s="716"/>
      <c r="AV55" s="300" t="s">
        <v>284</v>
      </c>
      <c r="AW55" s="582">
        <v>0</v>
      </c>
      <c r="AX55" s="291">
        <v>7.42</v>
      </c>
      <c r="AY55" s="708"/>
      <c r="AZ55" s="705"/>
      <c r="BA55" s="690"/>
      <c r="BB55" s="685"/>
      <c r="BC55" s="694"/>
      <c r="BD55" s="697"/>
      <c r="BE55" s="694"/>
      <c r="BF55" s="671"/>
      <c r="BG55" s="100"/>
      <c r="BH55" s="270"/>
      <c r="BI55" s="202"/>
      <c r="BJ55" s="202"/>
      <c r="BK55" s="202"/>
      <c r="BL55" s="202"/>
      <c r="BM55" s="100"/>
      <c r="BN55" s="270"/>
    </row>
    <row r="56" spans="41:72" s="32" customFormat="1" ht="20.100000000000001" customHeight="1" x14ac:dyDescent="0.15">
      <c r="AO56" s="702"/>
      <c r="AP56" s="741">
        <f>INDEX($AI$22:$AK$30,MATCH($AF$4&amp;$AF$5,$AF$22:$AF$30,0),2)</f>
        <v>0</v>
      </c>
      <c r="AQ56" s="685">
        <f>INDEX($AI$34:$AK$42,MATCH($AF$4&amp;$AF$5,$AF$34:$AF$42,0),2)</f>
        <v>0</v>
      </c>
      <c r="AR56" s="714"/>
      <c r="AS56" s="716"/>
      <c r="AT56" s="718"/>
      <c r="AU56" s="716"/>
      <c r="AV56" s="300" t="s">
        <v>285</v>
      </c>
      <c r="AW56" s="582">
        <v>0</v>
      </c>
      <c r="AX56" s="291">
        <v>4.79</v>
      </c>
      <c r="AY56" s="709"/>
      <c r="AZ56" s="706"/>
      <c r="BA56" s="690"/>
      <c r="BB56" s="685"/>
      <c r="BC56" s="694"/>
      <c r="BD56" s="697"/>
      <c r="BE56" s="694"/>
      <c r="BF56" s="671"/>
      <c r="BG56" s="100"/>
      <c r="BH56" s="270"/>
      <c r="BI56" s="56"/>
      <c r="BJ56" s="56"/>
      <c r="BK56" s="56"/>
      <c r="BL56" s="56"/>
      <c r="BM56" s="100"/>
      <c r="BN56" s="270"/>
    </row>
    <row r="57" spans="41:72" s="32" customFormat="1" ht="20.100000000000001" customHeight="1" thickBot="1" x14ac:dyDescent="0.2">
      <c r="AO57" s="739"/>
      <c r="AP57" s="742">
        <f>INDEX($AI$22:$AK$30,MATCH($AF$4&amp;$AF$5,$AF$22:$AF$30,0),2)</f>
        <v>0</v>
      </c>
      <c r="AQ57" s="692">
        <f>INDEX($AI$34:$AK$42,MATCH($AF$4&amp;$AF$5,$AF$34:$AF$42,0),2)</f>
        <v>0</v>
      </c>
      <c r="AR57" s="715"/>
      <c r="AS57" s="717"/>
      <c r="AT57" s="719"/>
      <c r="AU57" s="717"/>
      <c r="AV57" s="314" t="s">
        <v>286</v>
      </c>
      <c r="AW57" s="583">
        <v>0</v>
      </c>
      <c r="AX57" s="584">
        <v>0</v>
      </c>
      <c r="AY57" s="315" t="s">
        <v>208</v>
      </c>
      <c r="AZ57" s="316">
        <v>0.7</v>
      </c>
      <c r="BA57" s="691"/>
      <c r="BB57" s="692"/>
      <c r="BC57" s="695"/>
      <c r="BD57" s="698"/>
      <c r="BE57" s="695"/>
      <c r="BF57" s="672"/>
      <c r="BG57" s="56"/>
      <c r="BH57" s="56"/>
      <c r="BI57" s="56"/>
      <c r="BJ57" s="56"/>
      <c r="BK57" s="56"/>
      <c r="BL57" s="56"/>
      <c r="BM57" s="56"/>
      <c r="BN57" s="56"/>
    </row>
    <row r="58" spans="41:72" s="32" customFormat="1" ht="20.100000000000001" customHeight="1" thickTop="1" x14ac:dyDescent="0.15">
      <c r="AO58" s="312"/>
      <c r="AP58" s="404"/>
      <c r="AQ58" s="405"/>
      <c r="AR58" s="313"/>
      <c r="AS58" s="397"/>
      <c r="AT58" s="299"/>
      <c r="AU58" s="397"/>
      <c r="AV58" s="299"/>
      <c r="AW58" s="272"/>
      <c r="AX58" s="297"/>
      <c r="AY58" s="298"/>
      <c r="AZ58" s="273"/>
      <c r="BA58" s="398" t="e">
        <f>SUM($BA$13:$BA$57)</f>
        <v>#DIV/0!</v>
      </c>
      <c r="BB58" s="297" t="e">
        <f>SUM($BB$13:$BB$57)</f>
        <v>#DIV/0!</v>
      </c>
      <c r="BC58" s="398" t="e">
        <f>SUM($BC$13:$BC$57)</f>
        <v>#N/A</v>
      </c>
      <c r="BD58" s="297" t="e">
        <f>SUM($BD$13:$BD$57)</f>
        <v>#N/A</v>
      </c>
      <c r="BE58" s="397" t="e">
        <f>SUM($BE$13:$BE$57)</f>
        <v>#N/A</v>
      </c>
      <c r="BF58" s="297" t="e">
        <f>SUM($BF$13:$BF$57)</f>
        <v>#N/A</v>
      </c>
      <c r="BG58" s="56"/>
      <c r="BH58" s="56"/>
      <c r="BI58" s="56"/>
      <c r="BJ58" s="56"/>
      <c r="BK58" s="56"/>
      <c r="BL58" s="56"/>
      <c r="BM58" s="56"/>
      <c r="BN58" s="56"/>
    </row>
    <row r="59" spans="41:72" s="32" customFormat="1" ht="20.100000000000001" customHeight="1" x14ac:dyDescent="0.15">
      <c r="AO59" s="250"/>
      <c r="AP59" s="49"/>
      <c r="AQ59" s="49"/>
      <c r="AR59" s="49"/>
      <c r="AS59" s="49"/>
      <c r="AT59" s="49"/>
      <c r="AU59" s="49"/>
      <c r="AV59" s="49"/>
      <c r="AW59" s="56"/>
      <c r="AY59" s="56"/>
      <c r="BA59" s="56"/>
      <c r="BB59" s="66"/>
      <c r="BE59" s="207"/>
      <c r="BF59" s="66"/>
      <c r="BH59" s="207"/>
      <c r="BI59" s="227"/>
      <c r="BJ59" s="227"/>
      <c r="BK59" s="227"/>
      <c r="BL59" s="49"/>
      <c r="BM59" s="100"/>
      <c r="BN59" s="100"/>
      <c r="BO59" s="100"/>
      <c r="BP59" s="49"/>
      <c r="BQ59" s="49"/>
      <c r="BR59" s="49"/>
      <c r="BS59" s="100"/>
      <c r="BT59" s="100"/>
    </row>
    <row r="60" spans="41:72" s="32" customFormat="1" ht="20.100000000000001" customHeight="1" x14ac:dyDescent="0.15">
      <c r="AO60" s="250"/>
      <c r="AP60" s="49"/>
      <c r="AQ60" s="49"/>
      <c r="AR60" s="49"/>
      <c r="AS60" s="49"/>
      <c r="AT60" s="49"/>
      <c r="AU60" s="49"/>
      <c r="AV60" s="49"/>
      <c r="AW60" s="56"/>
      <c r="AY60" s="56"/>
      <c r="BA60" s="56"/>
      <c r="BB60" s="66"/>
      <c r="BE60" s="207"/>
      <c r="BF60" s="66"/>
      <c r="BH60" s="207"/>
      <c r="BI60" s="227"/>
      <c r="BJ60" s="227"/>
      <c r="BK60" s="227"/>
      <c r="BL60" s="49"/>
      <c r="BM60" s="100"/>
      <c r="BN60" s="100"/>
      <c r="BO60" s="100"/>
      <c r="BP60" s="49"/>
      <c r="BQ60" s="49"/>
      <c r="BR60" s="49"/>
      <c r="BS60" s="100"/>
      <c r="BT60" s="100"/>
    </row>
    <row r="61" spans="41:72" s="32" customFormat="1" ht="20.100000000000001" customHeight="1" x14ac:dyDescent="0.15">
      <c r="AO61" s="250"/>
      <c r="AP61" s="49"/>
      <c r="AQ61" s="49"/>
      <c r="AR61" s="49"/>
      <c r="AS61" s="49"/>
      <c r="AT61" s="49"/>
      <c r="AU61" s="49"/>
      <c r="AV61" s="49"/>
      <c r="AW61" s="56"/>
      <c r="AY61" s="56"/>
      <c r="BA61" s="56"/>
      <c r="BB61" s="66"/>
      <c r="BE61" s="207"/>
      <c r="BF61" s="66"/>
      <c r="BH61" s="207"/>
      <c r="BI61" s="227"/>
      <c r="BJ61" s="227"/>
      <c r="BK61" s="227"/>
      <c r="BL61" s="49"/>
      <c r="BM61" s="100"/>
      <c r="BN61" s="100"/>
      <c r="BO61" s="100"/>
      <c r="BP61" s="49"/>
      <c r="BQ61" s="49"/>
      <c r="BR61" s="49"/>
      <c r="BS61" s="100"/>
      <c r="BT61" s="100"/>
    </row>
    <row r="62" spans="41:72" s="32" customFormat="1" ht="20.100000000000001" customHeight="1" x14ac:dyDescent="0.15">
      <c r="AO62" s="250"/>
      <c r="AP62" s="49"/>
      <c r="AQ62" s="49"/>
      <c r="AR62" s="49"/>
      <c r="AS62" s="49"/>
      <c r="AT62" s="49"/>
      <c r="AU62" s="49"/>
      <c r="AV62" s="49"/>
      <c r="AW62" s="56"/>
      <c r="AY62" s="56"/>
      <c r="BA62" s="56"/>
      <c r="BB62" s="66"/>
      <c r="BE62" s="207"/>
      <c r="BF62" s="66"/>
      <c r="BH62" s="207"/>
      <c r="BI62" s="227"/>
      <c r="BJ62" s="227"/>
      <c r="BK62" s="227"/>
      <c r="BL62" s="49"/>
      <c r="BM62" s="100"/>
      <c r="BN62" s="100"/>
      <c r="BO62" s="100"/>
      <c r="BP62" s="49"/>
      <c r="BQ62" s="49"/>
      <c r="BR62" s="49"/>
      <c r="BS62" s="100"/>
      <c r="BT62" s="100"/>
    </row>
    <row r="63" spans="41:72" s="32" customFormat="1" ht="20.100000000000001" customHeight="1" x14ac:dyDescent="0.15">
      <c r="AO63" s="250"/>
      <c r="AP63" s="49"/>
      <c r="AQ63" s="49"/>
      <c r="AR63" s="49"/>
      <c r="AS63" s="49"/>
      <c r="AT63" s="49"/>
      <c r="AU63" s="49"/>
      <c r="AV63" s="49"/>
      <c r="AW63" s="56"/>
      <c r="AY63" s="56"/>
      <c r="BA63" s="56"/>
      <c r="BB63" s="66"/>
      <c r="BE63" s="207"/>
      <c r="BF63" s="66"/>
      <c r="BH63" s="207"/>
      <c r="BI63" s="207"/>
      <c r="BJ63" s="207"/>
      <c r="BK63" s="207"/>
      <c r="BM63" s="56"/>
      <c r="BN63" s="56"/>
      <c r="BO63" s="56"/>
      <c r="BS63" s="56"/>
      <c r="BT63" s="56"/>
    </row>
    <row r="64" spans="41:72" s="32" customFormat="1" ht="20.100000000000001" customHeight="1" x14ac:dyDescent="0.15">
      <c r="AO64" s="66"/>
      <c r="AW64" s="56"/>
      <c r="AY64" s="56"/>
      <c r="BA64" s="56"/>
      <c r="BB64" s="66"/>
      <c r="BE64" s="207"/>
      <c r="BF64" s="66"/>
      <c r="BH64" s="207"/>
      <c r="BI64" s="207"/>
      <c r="BJ64" s="207"/>
      <c r="BK64" s="207"/>
      <c r="BM64" s="56"/>
      <c r="BN64" s="56"/>
      <c r="BO64" s="56"/>
      <c r="BS64" s="56"/>
      <c r="BT64" s="56"/>
    </row>
    <row r="65" spans="41:72" s="32" customFormat="1" ht="20.100000000000001" customHeight="1" x14ac:dyDescent="0.15">
      <c r="AO65" s="66"/>
      <c r="AW65" s="56"/>
      <c r="AY65" s="56"/>
      <c r="BA65" s="56"/>
      <c r="BB65" s="66"/>
      <c r="BE65" s="207"/>
      <c r="BF65" s="66"/>
      <c r="BH65" s="207"/>
      <c r="BI65" s="207"/>
      <c r="BJ65" s="207"/>
      <c r="BK65" s="207"/>
      <c r="BM65" s="56"/>
      <c r="BN65" s="56"/>
      <c r="BO65" s="56"/>
      <c r="BS65" s="56"/>
      <c r="BT65" s="56"/>
    </row>
    <row r="66" spans="41:72" s="32" customFormat="1" ht="20.100000000000001" customHeight="1" x14ac:dyDescent="0.15">
      <c r="AO66" s="66"/>
      <c r="AW66" s="56"/>
      <c r="AY66" s="56"/>
      <c r="BA66" s="56"/>
      <c r="BB66" s="66"/>
      <c r="BE66" s="207"/>
      <c r="BF66" s="66"/>
      <c r="BH66" s="207"/>
      <c r="BI66" s="207"/>
      <c r="BJ66" s="207"/>
      <c r="BK66" s="207"/>
      <c r="BM66" s="56"/>
      <c r="BN66" s="56"/>
      <c r="BO66" s="56"/>
      <c r="BS66" s="56"/>
      <c r="BT66" s="56"/>
    </row>
    <row r="67" spans="41:72" s="32" customFormat="1" ht="20.100000000000001" customHeight="1" x14ac:dyDescent="0.15">
      <c r="AO67" s="66"/>
      <c r="AW67" s="56"/>
      <c r="AY67" s="56"/>
      <c r="BA67" s="56"/>
      <c r="BB67" s="66"/>
      <c r="BE67" s="207"/>
      <c r="BF67" s="66"/>
      <c r="BH67" s="207"/>
      <c r="BI67" s="207"/>
      <c r="BJ67" s="207"/>
      <c r="BK67" s="207"/>
      <c r="BM67" s="56"/>
      <c r="BN67" s="56"/>
      <c r="BO67" s="56"/>
      <c r="BS67" s="56"/>
      <c r="BT67" s="56"/>
    </row>
    <row r="68" spans="41:72" s="32" customFormat="1" ht="20.100000000000001" customHeight="1" x14ac:dyDescent="0.15">
      <c r="AO68" s="66"/>
      <c r="AW68" s="56"/>
      <c r="AY68" s="56"/>
      <c r="BA68" s="56"/>
      <c r="BB68" s="66"/>
      <c r="BE68" s="207"/>
      <c r="BF68" s="66"/>
      <c r="BH68" s="207"/>
      <c r="BI68" s="207"/>
      <c r="BJ68" s="207"/>
      <c r="BK68" s="207"/>
      <c r="BM68" s="56"/>
      <c r="BN68" s="56"/>
      <c r="BO68" s="56"/>
      <c r="BS68" s="56"/>
      <c r="BT68" s="56"/>
    </row>
    <row r="69" spans="41:72" s="32" customFormat="1" ht="20.100000000000001" customHeight="1" x14ac:dyDescent="0.15">
      <c r="AO69" s="66"/>
      <c r="AW69" s="56"/>
      <c r="AY69" s="56"/>
      <c r="BA69" s="56"/>
      <c r="BB69" s="66"/>
      <c r="BE69" s="207"/>
      <c r="BF69" s="66"/>
      <c r="BH69" s="207"/>
      <c r="BI69" s="207"/>
      <c r="BJ69" s="207"/>
      <c r="BK69" s="207"/>
      <c r="BM69" s="56"/>
      <c r="BN69" s="56"/>
      <c r="BO69" s="56"/>
      <c r="BS69" s="56"/>
      <c r="BT69" s="56"/>
    </row>
    <row r="70" spans="41:72" s="32" customFormat="1" ht="20.100000000000001" customHeight="1" x14ac:dyDescent="0.15">
      <c r="AO70" s="66"/>
      <c r="AW70" s="56"/>
      <c r="AY70" s="56"/>
      <c r="BA70" s="56"/>
      <c r="BB70" s="66"/>
      <c r="BE70" s="207"/>
      <c r="BF70" s="66"/>
      <c r="BH70" s="207"/>
      <c r="BI70" s="207"/>
      <c r="BJ70" s="207"/>
      <c r="BK70" s="207"/>
      <c r="BM70" s="56"/>
      <c r="BN70" s="56"/>
      <c r="BO70" s="56"/>
      <c r="BS70" s="56"/>
      <c r="BT70" s="56"/>
    </row>
    <row r="71" spans="41:72" s="32" customFormat="1" ht="20.100000000000001" customHeight="1" x14ac:dyDescent="0.15">
      <c r="AO71" s="66"/>
      <c r="AW71" s="56"/>
      <c r="AY71" s="56"/>
      <c r="BA71" s="56"/>
      <c r="BB71" s="66"/>
      <c r="BE71" s="207"/>
      <c r="BF71" s="66"/>
      <c r="BH71" s="207"/>
      <c r="BI71" s="207"/>
      <c r="BJ71" s="207"/>
      <c r="BK71" s="207"/>
      <c r="BM71" s="56"/>
      <c r="BN71" s="56"/>
      <c r="BO71" s="56"/>
      <c r="BS71" s="56"/>
      <c r="BT71" s="56"/>
    </row>
    <row r="72" spans="41:72" s="32" customFormat="1" ht="20.100000000000001" customHeight="1" x14ac:dyDescent="0.15">
      <c r="AO72" s="66"/>
      <c r="AW72" s="56"/>
      <c r="AY72" s="56"/>
      <c r="BA72" s="56"/>
      <c r="BB72" s="66"/>
      <c r="BE72" s="207"/>
      <c r="BF72" s="66"/>
      <c r="BH72" s="207"/>
      <c r="BI72" s="207"/>
      <c r="BJ72" s="207"/>
      <c r="BK72" s="207"/>
      <c r="BM72" s="56"/>
      <c r="BN72" s="56"/>
      <c r="BO72" s="56"/>
      <c r="BS72" s="56"/>
      <c r="BT72" s="56"/>
    </row>
    <row r="73" spans="41:72" s="32" customFormat="1" ht="20.100000000000001" customHeight="1" x14ac:dyDescent="0.15">
      <c r="AO73" s="66"/>
      <c r="AW73" s="56"/>
      <c r="AY73" s="56"/>
      <c r="BA73" s="56"/>
      <c r="BB73" s="66"/>
      <c r="BE73" s="207"/>
      <c r="BF73" s="66"/>
      <c r="BH73" s="207"/>
      <c r="BI73" s="207"/>
      <c r="BJ73" s="207"/>
      <c r="BK73" s="207"/>
      <c r="BM73" s="56"/>
      <c r="BN73" s="56"/>
      <c r="BO73" s="56"/>
      <c r="BS73" s="56"/>
      <c r="BT73" s="56"/>
    </row>
    <row r="74" spans="41:72" s="32" customFormat="1" ht="20.100000000000001" customHeight="1" x14ac:dyDescent="0.15">
      <c r="AO74" s="66"/>
      <c r="AW74" s="56"/>
      <c r="AY74" s="56"/>
      <c r="BA74" s="56"/>
      <c r="BB74" s="66"/>
      <c r="BE74" s="207"/>
      <c r="BF74" s="66"/>
      <c r="BH74" s="207"/>
      <c r="BI74" s="207"/>
      <c r="BJ74" s="207"/>
      <c r="BK74" s="207"/>
      <c r="BM74" s="56"/>
      <c r="BN74" s="56"/>
      <c r="BO74" s="56"/>
      <c r="BS74" s="56"/>
      <c r="BT74" s="56"/>
    </row>
    <row r="75" spans="41:72" s="32" customFormat="1" ht="20.100000000000001" customHeight="1" x14ac:dyDescent="0.15">
      <c r="AO75" s="66"/>
      <c r="AW75" s="56"/>
      <c r="AY75" s="56"/>
      <c r="BA75" s="56"/>
      <c r="BB75" s="66"/>
      <c r="BE75" s="207"/>
      <c r="BF75" s="66"/>
      <c r="BH75" s="207"/>
      <c r="BI75" s="207"/>
      <c r="BJ75" s="207"/>
      <c r="BK75" s="207"/>
      <c r="BM75" s="56"/>
      <c r="BN75" s="56"/>
      <c r="BO75" s="56"/>
      <c r="BS75" s="56"/>
      <c r="BT75" s="56"/>
    </row>
    <row r="76" spans="41:72" s="32" customFormat="1" ht="20.100000000000001" customHeight="1" x14ac:dyDescent="0.15">
      <c r="AO76" s="66"/>
      <c r="AW76" s="56"/>
      <c r="AY76" s="56"/>
      <c r="BA76" s="56"/>
      <c r="BB76" s="66"/>
      <c r="BE76" s="207"/>
      <c r="BF76" s="66"/>
      <c r="BH76" s="207"/>
      <c r="BI76" s="207"/>
      <c r="BJ76" s="207"/>
      <c r="BK76" s="207"/>
      <c r="BM76" s="56"/>
      <c r="BN76" s="56"/>
      <c r="BO76" s="56"/>
      <c r="BS76" s="56"/>
      <c r="BT76" s="56"/>
    </row>
    <row r="77" spans="41:72" s="32" customFormat="1" ht="20.100000000000001" customHeight="1" x14ac:dyDescent="0.15">
      <c r="AO77" s="66"/>
      <c r="AW77" s="56"/>
      <c r="AY77" s="56"/>
      <c r="BA77" s="56"/>
      <c r="BB77" s="66"/>
      <c r="BE77" s="207"/>
      <c r="BF77" s="66"/>
      <c r="BH77" s="207"/>
      <c r="BI77" s="207"/>
      <c r="BJ77" s="207"/>
      <c r="BK77" s="207"/>
      <c r="BM77" s="56"/>
      <c r="BN77" s="56"/>
      <c r="BO77" s="56"/>
      <c r="BS77" s="56"/>
      <c r="BT77" s="56"/>
    </row>
    <row r="78" spans="41:72" s="32" customFormat="1" ht="20.100000000000001" customHeight="1" x14ac:dyDescent="0.15">
      <c r="AO78" s="66"/>
      <c r="AW78" s="56"/>
      <c r="AY78" s="56"/>
      <c r="BA78" s="56"/>
      <c r="BB78" s="66"/>
      <c r="BE78" s="207"/>
      <c r="BF78" s="66"/>
      <c r="BH78" s="207"/>
      <c r="BI78" s="207"/>
      <c r="BJ78" s="207"/>
      <c r="BK78" s="207"/>
      <c r="BM78" s="56"/>
      <c r="BN78" s="56"/>
      <c r="BO78" s="56"/>
      <c r="BS78" s="56"/>
      <c r="BT78" s="56"/>
    </row>
    <row r="79" spans="41:72" s="32" customFormat="1" ht="20.100000000000001" customHeight="1" x14ac:dyDescent="0.15">
      <c r="AO79" s="66"/>
      <c r="AW79" s="56"/>
      <c r="AY79" s="56"/>
      <c r="BA79" s="56"/>
      <c r="BB79" s="66"/>
      <c r="BE79" s="207"/>
      <c r="BF79" s="66"/>
      <c r="BH79" s="207"/>
      <c r="BI79" s="207"/>
      <c r="BJ79" s="207"/>
      <c r="BK79" s="207"/>
      <c r="BM79" s="56"/>
      <c r="BN79" s="56"/>
      <c r="BO79" s="56"/>
      <c r="BS79" s="56"/>
      <c r="BT79" s="56"/>
    </row>
    <row r="80" spans="41:72" s="32" customFormat="1" ht="20.100000000000001" customHeight="1" x14ac:dyDescent="0.15">
      <c r="AO80" s="66"/>
      <c r="AW80" s="56"/>
      <c r="AY80" s="56"/>
      <c r="BA80" s="56"/>
      <c r="BB80" s="66"/>
      <c r="BE80" s="207"/>
      <c r="BF80" s="66"/>
      <c r="BH80" s="207"/>
      <c r="BI80" s="207"/>
      <c r="BJ80" s="207"/>
      <c r="BK80" s="207"/>
      <c r="BM80" s="56"/>
      <c r="BN80" s="56"/>
      <c r="BO80" s="56"/>
      <c r="BS80" s="56"/>
      <c r="BT80" s="56"/>
    </row>
    <row r="81" spans="41:72" s="32" customFormat="1" ht="20.100000000000001" customHeight="1" x14ac:dyDescent="0.15">
      <c r="AO81" s="66"/>
      <c r="AW81" s="56"/>
      <c r="AY81" s="56"/>
      <c r="BA81" s="56"/>
      <c r="BB81" s="66"/>
      <c r="BE81" s="207"/>
      <c r="BF81" s="66"/>
      <c r="BH81" s="207"/>
      <c r="BI81" s="207"/>
      <c r="BJ81" s="207"/>
      <c r="BK81" s="207"/>
      <c r="BM81" s="56"/>
      <c r="BN81" s="56"/>
      <c r="BO81" s="56"/>
      <c r="BS81" s="56"/>
      <c r="BT81" s="56"/>
    </row>
    <row r="82" spans="41:72" s="32" customFormat="1" ht="20.100000000000001" customHeight="1" x14ac:dyDescent="0.15">
      <c r="AO82" s="66"/>
      <c r="AW82" s="56"/>
      <c r="AY82" s="56"/>
      <c r="BA82" s="56"/>
      <c r="BB82" s="66"/>
      <c r="BE82" s="207"/>
      <c r="BF82" s="66"/>
      <c r="BH82" s="207"/>
      <c r="BI82" s="207"/>
      <c r="BJ82" s="207"/>
      <c r="BK82" s="207"/>
      <c r="BM82" s="56"/>
      <c r="BN82" s="56"/>
      <c r="BO82" s="56"/>
      <c r="BS82" s="56"/>
      <c r="BT82" s="56"/>
    </row>
    <row r="83" spans="41:72" s="32" customFormat="1" ht="20.100000000000001" customHeight="1" x14ac:dyDescent="0.15">
      <c r="AO83" s="66"/>
      <c r="AW83" s="56"/>
      <c r="AY83" s="56"/>
      <c r="BA83" s="56"/>
      <c r="BB83" s="66"/>
      <c r="BE83" s="207"/>
      <c r="BF83" s="66"/>
      <c r="BH83" s="207"/>
      <c r="BI83" s="207"/>
      <c r="BJ83" s="207"/>
      <c r="BK83" s="207"/>
      <c r="BM83" s="56"/>
      <c r="BN83" s="56"/>
      <c r="BO83" s="56"/>
      <c r="BS83" s="56"/>
      <c r="BT83" s="56"/>
    </row>
    <row r="84" spans="41:72" s="32" customFormat="1" ht="20.100000000000001" customHeight="1" x14ac:dyDescent="0.15">
      <c r="AO84" s="66"/>
      <c r="AW84" s="56"/>
      <c r="AY84" s="56"/>
      <c r="BA84" s="56"/>
      <c r="BB84" s="66"/>
      <c r="BE84" s="207"/>
      <c r="BF84" s="66"/>
      <c r="BH84" s="207"/>
      <c r="BI84" s="207"/>
      <c r="BJ84" s="207"/>
      <c r="BK84" s="207"/>
      <c r="BM84" s="56"/>
      <c r="BN84" s="56"/>
      <c r="BO84" s="56"/>
      <c r="BS84" s="56"/>
      <c r="BT84" s="56"/>
    </row>
    <row r="85" spans="41:72" s="32" customFormat="1" ht="20.100000000000001" customHeight="1" x14ac:dyDescent="0.15">
      <c r="AO85" s="66"/>
      <c r="AW85" s="56"/>
      <c r="AY85" s="56"/>
      <c r="BA85" s="56"/>
      <c r="BB85" s="66"/>
      <c r="BE85" s="207"/>
      <c r="BF85" s="66"/>
      <c r="BH85" s="207"/>
      <c r="BI85" s="207"/>
      <c r="BJ85" s="207"/>
      <c r="BK85" s="207"/>
      <c r="BM85" s="56"/>
      <c r="BN85" s="56"/>
      <c r="BO85" s="56"/>
      <c r="BS85" s="56"/>
      <c r="BT85" s="56"/>
    </row>
    <row r="86" spans="41:72" s="32" customFormat="1" ht="20.100000000000001" customHeight="1" x14ac:dyDescent="0.15">
      <c r="AO86" s="66"/>
      <c r="AW86" s="56"/>
      <c r="AY86" s="56"/>
      <c r="BA86" s="56"/>
      <c r="BB86" s="66"/>
      <c r="BE86" s="207"/>
      <c r="BF86" s="66"/>
      <c r="BH86" s="207"/>
      <c r="BI86" s="207"/>
      <c r="BJ86" s="207"/>
      <c r="BK86" s="207"/>
      <c r="BM86" s="56"/>
      <c r="BN86" s="56"/>
      <c r="BO86" s="56"/>
      <c r="BS86" s="56"/>
      <c r="BT86" s="56"/>
    </row>
    <row r="87" spans="41:72" s="32" customFormat="1" ht="20.100000000000001" customHeight="1" x14ac:dyDescent="0.15">
      <c r="AO87" s="66"/>
      <c r="AW87" s="56"/>
      <c r="AY87" s="56"/>
      <c r="BA87" s="56"/>
      <c r="BB87" s="66"/>
      <c r="BE87" s="207"/>
      <c r="BF87" s="66"/>
      <c r="BH87" s="207"/>
      <c r="BI87" s="207"/>
      <c r="BJ87" s="207"/>
      <c r="BK87" s="207"/>
      <c r="BM87" s="56"/>
      <c r="BN87" s="56"/>
      <c r="BO87" s="56"/>
      <c r="BS87" s="56"/>
      <c r="BT87" s="56"/>
    </row>
    <row r="88" spans="41:72" s="32" customFormat="1" ht="20.100000000000001" customHeight="1" x14ac:dyDescent="0.15">
      <c r="AO88" s="66"/>
      <c r="AW88" s="56"/>
      <c r="AY88" s="56"/>
      <c r="BA88" s="56"/>
      <c r="BB88" s="66"/>
      <c r="BE88" s="207"/>
      <c r="BF88" s="66"/>
      <c r="BH88" s="207"/>
      <c r="BI88" s="207"/>
      <c r="BJ88" s="207"/>
      <c r="BK88" s="207"/>
      <c r="BM88" s="56"/>
      <c r="BN88" s="56"/>
      <c r="BO88" s="56"/>
      <c r="BS88" s="56"/>
      <c r="BT88" s="56"/>
    </row>
    <row r="89" spans="41:72" s="32" customFormat="1" ht="20.100000000000001" customHeight="1" x14ac:dyDescent="0.15">
      <c r="AO89" s="66"/>
      <c r="AW89" s="56"/>
      <c r="AY89" s="56"/>
      <c r="BA89" s="56"/>
      <c r="BB89" s="66"/>
      <c r="BE89" s="207"/>
      <c r="BF89" s="66"/>
      <c r="BH89" s="207"/>
      <c r="BI89" s="207"/>
      <c r="BJ89" s="207"/>
      <c r="BK89" s="207"/>
      <c r="BM89" s="56"/>
      <c r="BN89" s="56"/>
      <c r="BO89" s="56"/>
      <c r="BS89" s="56"/>
      <c r="BT89" s="56"/>
    </row>
    <row r="90" spans="41:72" s="32" customFormat="1" ht="20.100000000000001" customHeight="1" x14ac:dyDescent="0.15">
      <c r="AO90" s="66"/>
      <c r="AW90" s="56"/>
      <c r="AY90" s="56"/>
      <c r="BA90" s="56"/>
      <c r="BB90" s="66"/>
      <c r="BE90" s="207"/>
      <c r="BF90" s="66"/>
      <c r="BH90" s="207"/>
      <c r="BI90" s="207"/>
      <c r="BJ90" s="207"/>
      <c r="BK90" s="207"/>
      <c r="BM90" s="56"/>
      <c r="BN90" s="56"/>
      <c r="BO90" s="56"/>
      <c r="BS90" s="56"/>
      <c r="BT90" s="56"/>
    </row>
    <row r="91" spans="41:72" s="32" customFormat="1" ht="20.100000000000001" customHeight="1" x14ac:dyDescent="0.15">
      <c r="AO91" s="66"/>
      <c r="AW91" s="56"/>
      <c r="AY91" s="56"/>
      <c r="BA91" s="56"/>
      <c r="BB91" s="66"/>
      <c r="BE91" s="207"/>
      <c r="BF91" s="66"/>
      <c r="BH91" s="207"/>
      <c r="BI91" s="207"/>
      <c r="BJ91" s="207"/>
      <c r="BK91" s="207"/>
      <c r="BM91" s="56"/>
      <c r="BN91" s="56"/>
      <c r="BO91" s="56"/>
      <c r="BS91" s="56"/>
      <c r="BT91" s="56"/>
    </row>
    <row r="92" spans="41:72" s="32" customFormat="1" ht="20.100000000000001" customHeight="1" x14ac:dyDescent="0.15">
      <c r="AO92" s="66"/>
      <c r="AW92" s="56"/>
      <c r="AY92" s="56"/>
      <c r="BA92" s="56"/>
      <c r="BB92" s="66"/>
      <c r="BE92" s="207"/>
      <c r="BF92" s="66"/>
      <c r="BH92" s="207"/>
      <c r="BI92" s="207"/>
      <c r="BJ92" s="207"/>
      <c r="BK92" s="207"/>
      <c r="BM92" s="56"/>
      <c r="BN92" s="56"/>
      <c r="BO92" s="56"/>
      <c r="BS92" s="56"/>
      <c r="BT92" s="56"/>
    </row>
    <row r="93" spans="41:72" s="32" customFormat="1" ht="20.100000000000001" customHeight="1" x14ac:dyDescent="0.15">
      <c r="AO93" s="66"/>
      <c r="AW93" s="56"/>
      <c r="AY93" s="56"/>
      <c r="BA93" s="56"/>
      <c r="BB93" s="66"/>
      <c r="BE93" s="207"/>
      <c r="BF93" s="66"/>
      <c r="BH93" s="207"/>
      <c r="BI93" s="207"/>
      <c r="BJ93" s="207"/>
      <c r="BK93" s="207"/>
      <c r="BM93" s="56"/>
      <c r="BN93" s="56"/>
      <c r="BO93" s="56"/>
      <c r="BS93" s="56"/>
      <c r="BT93" s="56"/>
    </row>
    <row r="94" spans="41:72" s="32" customFormat="1" ht="20.100000000000001" customHeight="1" x14ac:dyDescent="0.15">
      <c r="AO94" s="66"/>
      <c r="AW94" s="56"/>
      <c r="AY94" s="56"/>
      <c r="BA94" s="56"/>
      <c r="BB94" s="66"/>
      <c r="BE94" s="207"/>
      <c r="BF94" s="66"/>
      <c r="BH94" s="207"/>
      <c r="BI94" s="207"/>
      <c r="BJ94" s="207"/>
      <c r="BK94" s="207"/>
      <c r="BM94" s="56"/>
      <c r="BN94" s="56"/>
      <c r="BO94" s="56"/>
      <c r="BS94" s="56"/>
      <c r="BT94" s="56"/>
    </row>
    <row r="95" spans="41:72" s="32" customFormat="1" ht="20.100000000000001" customHeight="1" x14ac:dyDescent="0.15">
      <c r="AO95" s="66"/>
      <c r="AW95" s="56"/>
      <c r="AY95" s="56"/>
      <c r="BA95" s="56"/>
      <c r="BB95" s="66"/>
      <c r="BE95" s="207"/>
      <c r="BF95" s="66"/>
      <c r="BH95" s="207"/>
      <c r="BI95" s="207"/>
      <c r="BJ95" s="207"/>
      <c r="BK95" s="207"/>
      <c r="BM95" s="56"/>
      <c r="BN95" s="56"/>
      <c r="BO95" s="56"/>
      <c r="BS95" s="56"/>
      <c r="BT95" s="56"/>
    </row>
    <row r="96" spans="41:72" s="32" customFormat="1" ht="20.100000000000001" customHeight="1" x14ac:dyDescent="0.15">
      <c r="AO96" s="66"/>
      <c r="AW96" s="56"/>
      <c r="AY96" s="56"/>
      <c r="BA96" s="56"/>
      <c r="BB96" s="66"/>
      <c r="BE96" s="207"/>
      <c r="BF96" s="66"/>
      <c r="BH96" s="207"/>
      <c r="BI96" s="207"/>
      <c r="BJ96" s="207"/>
      <c r="BK96" s="207"/>
      <c r="BM96" s="56"/>
      <c r="BN96" s="56"/>
      <c r="BO96" s="56"/>
      <c r="BS96" s="56"/>
      <c r="BT96" s="56"/>
    </row>
    <row r="97" spans="41:72" s="32" customFormat="1" ht="20.100000000000001" customHeight="1" x14ac:dyDescent="0.15">
      <c r="AO97" s="66"/>
      <c r="AW97" s="56"/>
      <c r="AY97" s="56"/>
      <c r="BA97" s="56"/>
      <c r="BB97" s="66"/>
      <c r="BE97" s="207"/>
      <c r="BF97" s="66"/>
      <c r="BH97" s="207"/>
      <c r="BI97" s="207"/>
      <c r="BJ97" s="207"/>
      <c r="BK97" s="207"/>
      <c r="BM97" s="56"/>
      <c r="BN97" s="56"/>
      <c r="BO97" s="56"/>
      <c r="BS97" s="56"/>
      <c r="BT97" s="56"/>
    </row>
    <row r="98" spans="41:72" s="32" customFormat="1" ht="20.100000000000001" customHeight="1" x14ac:dyDescent="0.15">
      <c r="AO98" s="66"/>
      <c r="AW98" s="56"/>
      <c r="AY98" s="56"/>
      <c r="BA98" s="56"/>
      <c r="BB98" s="66"/>
      <c r="BE98" s="207"/>
      <c r="BF98" s="66"/>
      <c r="BH98" s="207"/>
      <c r="BI98" s="207"/>
      <c r="BJ98" s="207"/>
      <c r="BK98" s="207"/>
      <c r="BM98" s="56"/>
      <c r="BN98" s="56"/>
      <c r="BO98" s="56"/>
      <c r="BS98" s="56"/>
      <c r="BT98" s="56"/>
    </row>
    <row r="99" spans="41:72" s="32" customFormat="1" ht="20.100000000000001" customHeight="1" x14ac:dyDescent="0.15">
      <c r="AO99" s="66"/>
      <c r="AW99" s="56"/>
      <c r="AY99" s="56"/>
      <c r="BA99" s="56"/>
      <c r="BB99" s="66"/>
      <c r="BE99" s="207"/>
      <c r="BF99" s="66"/>
      <c r="BH99" s="207"/>
      <c r="BI99" s="207"/>
      <c r="BJ99" s="207"/>
      <c r="BK99" s="207"/>
      <c r="BM99" s="56"/>
      <c r="BN99" s="56"/>
      <c r="BO99" s="56"/>
      <c r="BS99" s="56"/>
      <c r="BT99" s="56"/>
    </row>
    <row r="100" spans="41:72" s="32" customFormat="1" ht="20.100000000000001" customHeight="1" x14ac:dyDescent="0.15">
      <c r="AO100" s="66"/>
      <c r="AW100" s="56"/>
      <c r="AY100" s="56"/>
      <c r="BA100" s="56"/>
      <c r="BB100" s="66"/>
      <c r="BE100" s="207"/>
      <c r="BF100" s="66"/>
      <c r="BH100" s="207"/>
      <c r="BI100" s="207"/>
      <c r="BJ100" s="207"/>
      <c r="BK100" s="207"/>
      <c r="BM100" s="56"/>
      <c r="BN100" s="56"/>
      <c r="BO100" s="56"/>
      <c r="BS100" s="56"/>
      <c r="BT100" s="56"/>
    </row>
    <row r="101" spans="41:72" s="32" customFormat="1" ht="20.100000000000001" customHeight="1" x14ac:dyDescent="0.15">
      <c r="AO101" s="66"/>
      <c r="AW101" s="56"/>
      <c r="AY101" s="56"/>
      <c r="BA101" s="56"/>
      <c r="BB101" s="66"/>
      <c r="BE101" s="207"/>
      <c r="BF101" s="66"/>
      <c r="BH101" s="207"/>
      <c r="BI101" s="207"/>
      <c r="BJ101" s="207"/>
      <c r="BK101" s="207"/>
      <c r="BM101" s="56"/>
      <c r="BN101" s="56"/>
      <c r="BO101" s="56"/>
      <c r="BS101" s="56"/>
      <c r="BT101" s="56"/>
    </row>
    <row r="102" spans="41:72" s="32" customFormat="1" ht="20.100000000000001" customHeight="1" x14ac:dyDescent="0.15">
      <c r="AO102" s="66"/>
      <c r="AW102" s="56"/>
      <c r="AY102" s="56"/>
      <c r="BA102" s="56"/>
      <c r="BB102" s="66"/>
      <c r="BE102" s="207"/>
      <c r="BF102" s="66"/>
      <c r="BH102" s="207"/>
      <c r="BI102" s="207"/>
      <c r="BJ102" s="207"/>
      <c r="BK102" s="207"/>
      <c r="BM102" s="56"/>
      <c r="BN102" s="56"/>
      <c r="BO102" s="56"/>
      <c r="BS102" s="56"/>
      <c r="BT102" s="56"/>
    </row>
    <row r="103" spans="41:72" s="32" customFormat="1" ht="20.100000000000001" customHeight="1" x14ac:dyDescent="0.15">
      <c r="AO103" s="66"/>
      <c r="AW103" s="56"/>
      <c r="AY103" s="56"/>
      <c r="BA103" s="56"/>
      <c r="BB103" s="66"/>
      <c r="BE103" s="207"/>
      <c r="BF103" s="66"/>
      <c r="BH103" s="207"/>
      <c r="BI103" s="207"/>
      <c r="BJ103" s="207"/>
      <c r="BK103" s="207"/>
      <c r="BM103" s="56"/>
      <c r="BN103" s="56"/>
      <c r="BO103" s="56"/>
      <c r="BS103" s="56"/>
      <c r="BT103" s="56"/>
    </row>
    <row r="104" spans="41:72" s="32" customFormat="1" ht="20.100000000000001" customHeight="1" x14ac:dyDescent="0.15">
      <c r="AO104" s="66"/>
      <c r="AW104" s="56"/>
      <c r="AY104" s="56"/>
      <c r="BA104" s="56"/>
      <c r="BB104" s="66"/>
      <c r="BE104" s="207"/>
      <c r="BF104" s="66"/>
      <c r="BH104" s="207"/>
      <c r="BI104" s="207"/>
      <c r="BJ104" s="207"/>
      <c r="BK104" s="207"/>
      <c r="BM104" s="56"/>
      <c r="BN104" s="56"/>
      <c r="BO104" s="56"/>
      <c r="BS104" s="56"/>
      <c r="BT104" s="56"/>
    </row>
    <row r="105" spans="41:72" s="32" customFormat="1" ht="20.100000000000001" customHeight="1" x14ac:dyDescent="0.15">
      <c r="AO105" s="66"/>
      <c r="AW105" s="56"/>
      <c r="AY105" s="56"/>
      <c r="BA105" s="56"/>
      <c r="BB105" s="66"/>
      <c r="BE105" s="207"/>
      <c r="BF105" s="66"/>
      <c r="BH105" s="207"/>
      <c r="BI105" s="207"/>
      <c r="BJ105" s="207"/>
      <c r="BK105" s="207"/>
      <c r="BM105" s="56"/>
      <c r="BN105" s="56"/>
      <c r="BO105" s="56"/>
      <c r="BS105" s="56"/>
      <c r="BT105" s="56"/>
    </row>
    <row r="106" spans="41:72" s="32" customFormat="1" ht="20.100000000000001" customHeight="1" x14ac:dyDescent="0.15">
      <c r="AO106" s="66"/>
      <c r="AW106" s="56"/>
      <c r="AY106" s="56"/>
      <c r="BA106" s="56"/>
      <c r="BB106" s="66"/>
      <c r="BE106" s="207"/>
      <c r="BF106" s="66"/>
      <c r="BH106" s="207"/>
      <c r="BI106" s="207"/>
      <c r="BJ106" s="207"/>
      <c r="BK106" s="207"/>
      <c r="BM106" s="56"/>
      <c r="BN106" s="56"/>
      <c r="BO106" s="56"/>
      <c r="BS106" s="56"/>
      <c r="BT106" s="56"/>
    </row>
    <row r="107" spans="41:72" s="32" customFormat="1" ht="20.100000000000001" customHeight="1" x14ac:dyDescent="0.15">
      <c r="AO107" s="66"/>
      <c r="AW107" s="56"/>
      <c r="AY107" s="56"/>
      <c r="BA107" s="56"/>
      <c r="BB107" s="66"/>
      <c r="BE107" s="207"/>
      <c r="BF107" s="66"/>
      <c r="BH107" s="207"/>
      <c r="BI107" s="207"/>
      <c r="BJ107" s="207"/>
      <c r="BK107" s="207"/>
      <c r="BM107" s="56"/>
      <c r="BN107" s="56"/>
      <c r="BO107" s="56"/>
      <c r="BS107" s="56"/>
      <c r="BT107" s="56"/>
    </row>
    <row r="108" spans="41:72" s="32" customFormat="1" ht="20.100000000000001" customHeight="1" x14ac:dyDescent="0.15">
      <c r="AO108" s="66"/>
      <c r="AW108" s="56"/>
      <c r="AY108" s="56"/>
      <c r="BA108" s="56"/>
      <c r="BB108" s="66"/>
      <c r="BE108" s="207"/>
      <c r="BF108" s="66"/>
      <c r="BH108" s="207"/>
      <c r="BI108" s="207"/>
      <c r="BJ108" s="207"/>
      <c r="BK108" s="207"/>
      <c r="BM108" s="56"/>
      <c r="BN108" s="56"/>
      <c r="BO108" s="56"/>
      <c r="BS108" s="56"/>
      <c r="BT108" s="56"/>
    </row>
    <row r="109" spans="41:72" s="32" customFormat="1" ht="20.100000000000001" customHeight="1" x14ac:dyDescent="0.15">
      <c r="AO109" s="66"/>
      <c r="AW109" s="56"/>
      <c r="AY109" s="56"/>
      <c r="BA109" s="56"/>
      <c r="BB109" s="66"/>
      <c r="BE109" s="207"/>
      <c r="BF109" s="66"/>
      <c r="BH109" s="207"/>
      <c r="BI109" s="207"/>
      <c r="BJ109" s="207"/>
      <c r="BK109" s="207"/>
      <c r="BM109" s="56"/>
      <c r="BN109" s="56"/>
      <c r="BO109" s="56"/>
      <c r="BS109" s="56"/>
      <c r="BT109" s="56"/>
    </row>
    <row r="110" spans="41:72" s="32" customFormat="1" ht="20.100000000000001" customHeight="1" x14ac:dyDescent="0.15">
      <c r="AO110" s="66"/>
      <c r="AW110" s="56"/>
      <c r="AY110" s="56"/>
      <c r="BA110" s="56"/>
      <c r="BB110" s="66"/>
      <c r="BE110" s="207"/>
      <c r="BF110" s="66"/>
      <c r="BH110" s="207"/>
      <c r="BI110" s="207"/>
      <c r="BJ110" s="207"/>
      <c r="BK110" s="207"/>
      <c r="BM110" s="56"/>
      <c r="BN110" s="56"/>
      <c r="BO110" s="56"/>
      <c r="BS110" s="56"/>
      <c r="BT110" s="56"/>
    </row>
    <row r="111" spans="41:72" s="32" customFormat="1" ht="20.100000000000001" customHeight="1" x14ac:dyDescent="0.15">
      <c r="AO111" s="66"/>
      <c r="AW111" s="56"/>
      <c r="AY111" s="56"/>
      <c r="BA111" s="56"/>
      <c r="BB111" s="66"/>
      <c r="BE111" s="207"/>
      <c r="BF111" s="66"/>
      <c r="BH111" s="207"/>
      <c r="BI111" s="207"/>
      <c r="BJ111" s="207"/>
      <c r="BK111" s="207"/>
      <c r="BM111" s="56"/>
      <c r="BN111" s="56"/>
      <c r="BO111" s="56"/>
      <c r="BS111" s="56"/>
      <c r="BT111" s="56"/>
    </row>
    <row r="112" spans="41:72" s="32" customFormat="1" ht="20.100000000000001" customHeight="1" x14ac:dyDescent="0.15">
      <c r="AO112" s="66"/>
      <c r="AW112" s="56"/>
      <c r="AY112" s="56"/>
      <c r="BA112" s="56"/>
      <c r="BB112" s="66"/>
      <c r="BE112" s="207"/>
      <c r="BF112" s="66"/>
      <c r="BH112" s="207"/>
      <c r="BI112" s="207"/>
      <c r="BJ112" s="207"/>
      <c r="BK112" s="207"/>
      <c r="BM112" s="56"/>
      <c r="BN112" s="56"/>
      <c r="BO112" s="56"/>
      <c r="BS112" s="56"/>
      <c r="BT112" s="56"/>
    </row>
    <row r="113" spans="41:72" s="32" customFormat="1" ht="20.100000000000001" customHeight="1" x14ac:dyDescent="0.15">
      <c r="AO113" s="66"/>
      <c r="AW113" s="56"/>
      <c r="AY113" s="56"/>
      <c r="BA113" s="56"/>
      <c r="BB113" s="66"/>
      <c r="BE113" s="207"/>
      <c r="BF113" s="66"/>
      <c r="BH113" s="207"/>
      <c r="BI113" s="207"/>
      <c r="BJ113" s="207"/>
      <c r="BK113" s="207"/>
      <c r="BM113" s="56"/>
      <c r="BN113" s="56"/>
      <c r="BO113" s="56"/>
      <c r="BS113" s="56"/>
      <c r="BT113" s="56"/>
    </row>
    <row r="114" spans="41:72" s="32" customFormat="1" ht="20.100000000000001" customHeight="1" x14ac:dyDescent="0.15">
      <c r="AO114" s="66"/>
      <c r="AW114" s="56"/>
      <c r="AY114" s="56"/>
      <c r="BA114" s="56"/>
      <c r="BB114" s="66"/>
      <c r="BE114" s="207"/>
      <c r="BF114" s="66"/>
      <c r="BH114" s="207"/>
      <c r="BI114" s="207"/>
      <c r="BJ114" s="207"/>
      <c r="BK114" s="207"/>
      <c r="BM114" s="56"/>
      <c r="BN114" s="56"/>
      <c r="BO114" s="56"/>
      <c r="BS114" s="56"/>
      <c r="BT114" s="56"/>
    </row>
    <row r="115" spans="41:72" s="32" customFormat="1" ht="20.100000000000001" customHeight="1" x14ac:dyDescent="0.15">
      <c r="AO115" s="66"/>
      <c r="AW115" s="56"/>
      <c r="AY115" s="56"/>
      <c r="BA115" s="56"/>
      <c r="BB115" s="66"/>
      <c r="BE115" s="207"/>
      <c r="BF115" s="66"/>
      <c r="BH115" s="207"/>
      <c r="BI115" s="207"/>
      <c r="BJ115" s="207"/>
      <c r="BK115" s="207"/>
      <c r="BM115" s="56"/>
      <c r="BN115" s="56"/>
      <c r="BO115" s="56"/>
      <c r="BS115" s="56"/>
      <c r="BT115" s="56"/>
    </row>
    <row r="116" spans="41:72" s="32" customFormat="1" ht="20.100000000000001" customHeight="1" x14ac:dyDescent="0.15">
      <c r="AO116" s="66"/>
      <c r="AW116" s="56"/>
      <c r="AY116" s="56"/>
      <c r="BA116" s="56"/>
      <c r="BB116" s="66"/>
      <c r="BE116" s="207"/>
      <c r="BF116" s="66"/>
      <c r="BH116" s="207"/>
      <c r="BI116" s="207"/>
      <c r="BJ116" s="207"/>
      <c r="BK116" s="207"/>
      <c r="BM116" s="56"/>
      <c r="BN116" s="56"/>
      <c r="BO116" s="56"/>
      <c r="BS116" s="56"/>
      <c r="BT116" s="56"/>
    </row>
    <row r="117" spans="41:72" s="32" customFormat="1" ht="20.100000000000001" customHeight="1" x14ac:dyDescent="0.15">
      <c r="AO117" s="66"/>
      <c r="AW117" s="56"/>
      <c r="AY117" s="56"/>
      <c r="BA117" s="56"/>
      <c r="BB117" s="66"/>
      <c r="BE117" s="207"/>
      <c r="BF117" s="66"/>
      <c r="BH117" s="207"/>
      <c r="BI117" s="207"/>
      <c r="BJ117" s="207"/>
      <c r="BK117" s="207"/>
      <c r="BM117" s="56"/>
      <c r="BN117" s="56"/>
      <c r="BO117" s="56"/>
      <c r="BS117" s="56"/>
      <c r="BT117" s="56"/>
    </row>
    <row r="118" spans="41:72" s="32" customFormat="1" ht="20.100000000000001" customHeight="1" x14ac:dyDescent="0.15">
      <c r="AO118" s="66"/>
      <c r="AW118" s="56"/>
      <c r="AY118" s="56"/>
      <c r="BA118" s="56"/>
      <c r="BB118" s="66"/>
      <c r="BE118" s="207"/>
      <c r="BF118" s="66"/>
      <c r="BH118" s="207"/>
      <c r="BI118" s="207"/>
      <c r="BJ118" s="207"/>
      <c r="BK118" s="207"/>
      <c r="BM118" s="56"/>
      <c r="BN118" s="56"/>
      <c r="BO118" s="56"/>
      <c r="BS118" s="56"/>
      <c r="BT118" s="56"/>
    </row>
    <row r="119" spans="41:72" s="32" customFormat="1" ht="20.100000000000001" customHeight="1" x14ac:dyDescent="0.15">
      <c r="AO119" s="66"/>
      <c r="AW119" s="56"/>
      <c r="AY119" s="56"/>
      <c r="BA119" s="56"/>
      <c r="BB119" s="66"/>
      <c r="BE119" s="207"/>
      <c r="BF119" s="66"/>
      <c r="BH119" s="207"/>
      <c r="BI119" s="207"/>
      <c r="BJ119" s="207"/>
      <c r="BK119" s="207"/>
      <c r="BM119" s="56"/>
      <c r="BN119" s="56"/>
      <c r="BO119" s="56"/>
      <c r="BS119" s="56"/>
      <c r="BT119" s="56"/>
    </row>
    <row r="120" spans="41:72" s="32" customFormat="1" ht="20.100000000000001" customHeight="1" x14ac:dyDescent="0.15">
      <c r="AO120" s="66"/>
      <c r="AW120" s="56"/>
      <c r="AY120" s="56"/>
      <c r="BA120" s="56"/>
      <c r="BB120" s="66"/>
      <c r="BE120" s="207"/>
      <c r="BF120" s="66"/>
      <c r="BH120" s="207"/>
      <c r="BI120" s="207"/>
      <c r="BJ120" s="207"/>
      <c r="BK120" s="207"/>
      <c r="BM120" s="56"/>
      <c r="BN120" s="56"/>
      <c r="BO120" s="56"/>
      <c r="BS120" s="56"/>
      <c r="BT120" s="56"/>
    </row>
    <row r="121" spans="41:72" s="32" customFormat="1" ht="20.100000000000001" customHeight="1" x14ac:dyDescent="0.15">
      <c r="AO121" s="66"/>
      <c r="AW121" s="56"/>
      <c r="AY121" s="56"/>
      <c r="BA121" s="56"/>
      <c r="BB121" s="66"/>
      <c r="BE121" s="207"/>
      <c r="BF121" s="66"/>
      <c r="BH121" s="207"/>
      <c r="BI121" s="207"/>
      <c r="BJ121" s="207"/>
      <c r="BK121" s="207"/>
      <c r="BM121" s="56"/>
      <c r="BN121" s="56"/>
      <c r="BO121" s="56"/>
      <c r="BS121" s="56"/>
      <c r="BT121" s="56"/>
    </row>
    <row r="122" spans="41:72" s="32" customFormat="1" ht="20.100000000000001" customHeight="1" x14ac:dyDescent="0.15">
      <c r="AO122" s="66"/>
      <c r="AW122" s="56"/>
      <c r="AY122" s="56"/>
      <c r="BA122" s="56"/>
      <c r="BB122" s="66"/>
      <c r="BE122" s="207"/>
      <c r="BF122" s="66"/>
      <c r="BH122" s="207"/>
      <c r="BI122" s="207"/>
      <c r="BJ122" s="207"/>
      <c r="BK122" s="207"/>
      <c r="BM122" s="56"/>
      <c r="BN122" s="56"/>
      <c r="BO122" s="56"/>
      <c r="BS122" s="56"/>
      <c r="BT122" s="56"/>
    </row>
    <row r="123" spans="41:72" s="32" customFormat="1" ht="20.100000000000001" customHeight="1" x14ac:dyDescent="0.15">
      <c r="AO123" s="66"/>
      <c r="AW123" s="56"/>
      <c r="AY123" s="56"/>
      <c r="BA123" s="56"/>
      <c r="BB123" s="66"/>
      <c r="BE123" s="207"/>
      <c r="BF123" s="66"/>
      <c r="BH123" s="207"/>
      <c r="BI123" s="207"/>
      <c r="BJ123" s="207"/>
      <c r="BK123" s="207"/>
      <c r="BM123" s="56"/>
      <c r="BN123" s="56"/>
      <c r="BO123" s="56"/>
      <c r="BS123" s="56"/>
      <c r="BT123" s="56"/>
    </row>
    <row r="124" spans="41:72" s="32" customFormat="1" ht="20.100000000000001" customHeight="1" x14ac:dyDescent="0.15">
      <c r="AO124" s="66"/>
      <c r="AW124" s="56"/>
      <c r="AY124" s="56"/>
      <c r="BA124" s="56"/>
      <c r="BB124" s="66"/>
      <c r="BE124" s="207"/>
      <c r="BF124" s="66"/>
      <c r="BH124" s="207"/>
      <c r="BI124" s="207"/>
      <c r="BJ124" s="207"/>
      <c r="BK124" s="207"/>
      <c r="BM124" s="56"/>
      <c r="BN124" s="56"/>
      <c r="BO124" s="56"/>
      <c r="BS124" s="56"/>
      <c r="BT124" s="56"/>
    </row>
    <row r="125" spans="41:72" s="32" customFormat="1" ht="20.100000000000001" customHeight="1" x14ac:dyDescent="0.15">
      <c r="AO125" s="66"/>
      <c r="AW125" s="56"/>
      <c r="AY125" s="56"/>
      <c r="BA125" s="56"/>
      <c r="BB125" s="66"/>
      <c r="BE125" s="207"/>
      <c r="BF125" s="66"/>
      <c r="BH125" s="207"/>
      <c r="BI125" s="207"/>
      <c r="BJ125" s="207"/>
      <c r="BK125" s="207"/>
      <c r="BM125" s="56"/>
      <c r="BN125" s="56"/>
      <c r="BO125" s="56"/>
      <c r="BS125" s="56"/>
      <c r="BT125" s="56"/>
    </row>
    <row r="126" spans="41:72" s="32" customFormat="1" ht="20.100000000000001" customHeight="1" x14ac:dyDescent="0.15">
      <c r="AO126" s="66"/>
      <c r="AW126" s="56"/>
      <c r="AY126" s="56"/>
      <c r="BA126" s="56"/>
      <c r="BB126" s="66"/>
      <c r="BE126" s="207"/>
      <c r="BF126" s="66"/>
      <c r="BH126" s="207"/>
      <c r="BI126" s="207"/>
      <c r="BJ126" s="207"/>
      <c r="BK126" s="207"/>
      <c r="BM126" s="56"/>
      <c r="BN126" s="56"/>
      <c r="BO126" s="56"/>
      <c r="BS126" s="56"/>
      <c r="BT126" s="56"/>
    </row>
    <row r="127" spans="41:72" s="32" customFormat="1" ht="20.100000000000001" customHeight="1" x14ac:dyDescent="0.15">
      <c r="AO127" s="66"/>
      <c r="AW127" s="56"/>
      <c r="AY127" s="56"/>
      <c r="BA127" s="56"/>
      <c r="BB127" s="66"/>
      <c r="BE127" s="207"/>
      <c r="BF127" s="66"/>
      <c r="BH127" s="207"/>
      <c r="BI127" s="207"/>
      <c r="BJ127" s="207"/>
      <c r="BK127" s="207"/>
      <c r="BM127" s="56"/>
      <c r="BN127" s="56"/>
      <c r="BO127" s="56"/>
      <c r="BS127" s="56"/>
      <c r="BT127" s="56"/>
    </row>
    <row r="128" spans="41:72" s="32" customFormat="1" ht="20.100000000000001" customHeight="1" x14ac:dyDescent="0.15">
      <c r="AO128" s="66"/>
      <c r="AW128" s="56"/>
      <c r="AY128" s="56"/>
      <c r="BA128" s="56"/>
      <c r="BB128" s="66"/>
      <c r="BE128" s="207"/>
      <c r="BF128" s="66"/>
      <c r="BH128" s="207"/>
      <c r="BI128" s="207"/>
      <c r="BJ128" s="207"/>
      <c r="BK128" s="207"/>
      <c r="BM128" s="56"/>
      <c r="BN128" s="56"/>
      <c r="BO128" s="56"/>
      <c r="BS128" s="56"/>
      <c r="BT128" s="56"/>
    </row>
    <row r="129" spans="2:84" s="32" customFormat="1" ht="20.100000000000001" customHeight="1" x14ac:dyDescent="0.15">
      <c r="AO129" s="66"/>
      <c r="AW129" s="56"/>
      <c r="AY129" s="56"/>
      <c r="BA129" s="56"/>
      <c r="BB129" s="66"/>
      <c r="BE129" s="207"/>
      <c r="BF129" s="66"/>
      <c r="BH129" s="207"/>
      <c r="BI129" s="207"/>
      <c r="BJ129" s="207"/>
      <c r="BK129" s="207"/>
      <c r="BM129" s="56"/>
      <c r="BN129" s="56"/>
      <c r="BO129" s="56"/>
      <c r="BS129" s="56"/>
      <c r="BT129" s="56"/>
    </row>
    <row r="130" spans="2:84" s="32" customFormat="1" ht="20.100000000000001" customHeight="1" x14ac:dyDescent="0.15">
      <c r="AO130" s="66"/>
      <c r="AW130" s="56"/>
      <c r="AY130" s="56"/>
      <c r="BA130" s="56"/>
      <c r="BB130" s="66"/>
      <c r="BE130" s="207"/>
      <c r="BF130" s="66"/>
      <c r="BH130" s="207"/>
      <c r="BI130" s="207"/>
      <c r="BJ130" s="207"/>
      <c r="BK130" s="207"/>
      <c r="BM130" s="56"/>
      <c r="BN130" s="56"/>
      <c r="BO130" s="56"/>
      <c r="BS130" s="56"/>
      <c r="BT130" s="56"/>
    </row>
    <row r="131" spans="2:84" s="32" customFormat="1" ht="20.100000000000001" customHeight="1" x14ac:dyDescent="0.15">
      <c r="AO131" s="66"/>
      <c r="AW131" s="56"/>
      <c r="AY131" s="56"/>
      <c r="BA131" s="56"/>
      <c r="BB131" s="66"/>
      <c r="BE131" s="207"/>
      <c r="BF131" s="66"/>
      <c r="BH131" s="207"/>
      <c r="BI131" s="207"/>
      <c r="BJ131" s="207"/>
      <c r="BK131" s="207"/>
      <c r="BM131" s="56"/>
      <c r="BN131" s="56"/>
      <c r="BO131" s="56"/>
      <c r="BS131" s="56"/>
      <c r="BT131" s="56"/>
    </row>
    <row r="132" spans="2:84" s="32" customFormat="1" ht="20.100000000000001" customHeight="1" x14ac:dyDescent="0.15">
      <c r="AF132" s="49"/>
      <c r="AG132" s="49"/>
      <c r="AH132" s="49"/>
      <c r="AO132" s="66"/>
      <c r="AW132" s="56"/>
      <c r="AY132" s="56"/>
      <c r="BA132" s="56"/>
      <c r="BB132" s="66"/>
      <c r="BE132" s="207"/>
      <c r="BF132" s="66"/>
      <c r="BH132" s="207"/>
      <c r="BI132" s="207"/>
      <c r="BJ132" s="207"/>
      <c r="BK132" s="207"/>
      <c r="BM132" s="56"/>
      <c r="BN132" s="56"/>
      <c r="BO132" s="56"/>
      <c r="BS132" s="56"/>
      <c r="BT132" s="56"/>
    </row>
    <row r="133" spans="2:84" s="32" customFormat="1" ht="20.100000000000001" customHeight="1" x14ac:dyDescent="0.15">
      <c r="AF133" s="49"/>
      <c r="AG133" s="49"/>
      <c r="AH133" s="49"/>
      <c r="AO133" s="66"/>
      <c r="AW133" s="56"/>
      <c r="AY133" s="56"/>
      <c r="BA133" s="56"/>
      <c r="BB133" s="66"/>
      <c r="BE133" s="207"/>
      <c r="BF133" s="66"/>
      <c r="BH133" s="207"/>
      <c r="BI133" s="207"/>
      <c r="BJ133" s="207"/>
      <c r="BK133" s="207"/>
      <c r="BM133" s="56"/>
      <c r="BN133" s="56"/>
      <c r="BO133" s="56"/>
      <c r="BS133" s="56"/>
      <c r="BT133" s="56"/>
    </row>
    <row r="134" spans="2:84" s="32" customFormat="1" ht="20.100000000000001" customHeight="1" x14ac:dyDescent="0.15">
      <c r="AF134" s="49"/>
      <c r="AG134" s="49"/>
      <c r="AH134" s="49"/>
      <c r="AO134" s="66"/>
      <c r="AW134" s="56"/>
      <c r="AY134" s="56"/>
      <c r="BA134" s="56"/>
      <c r="BB134" s="66"/>
      <c r="BE134" s="207"/>
      <c r="BF134" s="66"/>
      <c r="BH134" s="207"/>
      <c r="BI134" s="207"/>
      <c r="BJ134" s="207"/>
      <c r="BK134" s="207"/>
      <c r="BM134" s="56"/>
      <c r="BN134" s="56"/>
      <c r="BO134" s="56"/>
      <c r="BS134" s="56"/>
      <c r="BT134" s="56"/>
    </row>
    <row r="135" spans="2:84" s="32" customFormat="1" ht="20.100000000000001" customHeight="1" x14ac:dyDescent="0.15">
      <c r="AF135" s="49"/>
      <c r="AG135" s="49"/>
      <c r="AH135" s="49"/>
      <c r="AI135" s="49"/>
      <c r="AJ135" s="49"/>
      <c r="AK135" s="49"/>
      <c r="AL135" s="49"/>
      <c r="AM135" s="49"/>
      <c r="AO135" s="66"/>
      <c r="AW135" s="56"/>
      <c r="AY135" s="56"/>
      <c r="BA135" s="56"/>
      <c r="BB135" s="66"/>
      <c r="BE135" s="207"/>
      <c r="BF135" s="66"/>
      <c r="BH135" s="207"/>
      <c r="BI135" s="207"/>
      <c r="BJ135" s="207"/>
      <c r="BK135" s="207"/>
      <c r="BM135" s="56"/>
      <c r="BN135" s="56"/>
      <c r="BO135" s="56"/>
      <c r="BS135" s="56"/>
      <c r="BT135" s="56"/>
    </row>
    <row r="136" spans="2:84" s="32" customFormat="1" ht="20.100000000000001" customHeight="1" x14ac:dyDescent="0.15">
      <c r="AF136" s="49"/>
      <c r="AG136" s="49"/>
      <c r="AH136" s="49"/>
      <c r="AI136" s="49"/>
      <c r="AJ136" s="49"/>
      <c r="AK136" s="49"/>
      <c r="AL136" s="49"/>
      <c r="AM136" s="49"/>
      <c r="AO136" s="66"/>
      <c r="AW136" s="56"/>
      <c r="AY136" s="56"/>
      <c r="BA136" s="56"/>
      <c r="BB136" s="66"/>
      <c r="BE136" s="207"/>
      <c r="BF136" s="66"/>
      <c r="BH136" s="207"/>
      <c r="BI136" s="207"/>
      <c r="BJ136" s="207"/>
      <c r="BK136" s="207"/>
      <c r="BM136" s="56"/>
      <c r="BN136" s="56"/>
      <c r="BO136" s="56"/>
      <c r="BS136" s="56"/>
      <c r="BT136" s="56"/>
    </row>
    <row r="137" spans="2:84" s="32" customFormat="1" ht="20.100000000000001" customHeight="1" x14ac:dyDescent="0.15">
      <c r="AF137" s="49"/>
      <c r="AG137" s="49"/>
      <c r="AH137" s="49"/>
      <c r="AI137" s="49"/>
      <c r="AJ137" s="49"/>
      <c r="AK137" s="49"/>
      <c r="AL137" s="49"/>
      <c r="AM137" s="49"/>
      <c r="AO137" s="66"/>
      <c r="AW137" s="56"/>
      <c r="AY137" s="56"/>
      <c r="BA137" s="56"/>
      <c r="BB137" s="66"/>
      <c r="BE137" s="207"/>
      <c r="BF137" s="66"/>
      <c r="BH137" s="207"/>
      <c r="BI137" s="207"/>
      <c r="BJ137" s="207"/>
      <c r="BK137" s="207"/>
      <c r="BM137" s="56"/>
      <c r="BN137" s="56"/>
      <c r="BO137" s="56"/>
      <c r="BS137" s="56"/>
      <c r="BT137" s="56"/>
    </row>
    <row r="138" spans="2:84" s="32" customFormat="1" ht="20.100000000000001" customHeight="1" x14ac:dyDescent="0.15">
      <c r="AF138" s="49"/>
      <c r="AG138" s="49"/>
      <c r="AH138" s="49"/>
      <c r="AI138" s="49"/>
      <c r="AJ138" s="49"/>
      <c r="AK138" s="49"/>
      <c r="AL138" s="49"/>
      <c r="AM138" s="49"/>
      <c r="AO138" s="66"/>
      <c r="AW138" s="56"/>
      <c r="AY138" s="56"/>
      <c r="BA138" s="56"/>
      <c r="BB138" s="66"/>
      <c r="BE138" s="207"/>
      <c r="BF138" s="66"/>
      <c r="BH138" s="207"/>
      <c r="BI138" s="207"/>
      <c r="BJ138" s="207"/>
      <c r="BK138" s="207"/>
      <c r="BM138" s="56"/>
      <c r="BN138" s="56"/>
      <c r="BO138" s="56"/>
      <c r="BS138" s="56"/>
      <c r="BT138" s="56"/>
    </row>
    <row r="139" spans="2:84" s="32" customFormat="1" ht="20.100000000000001" customHeight="1" x14ac:dyDescent="0.15">
      <c r="AF139" s="49"/>
      <c r="AG139" s="49"/>
      <c r="AH139" s="49"/>
      <c r="AI139" s="49"/>
      <c r="AJ139" s="49"/>
      <c r="AK139" s="49"/>
      <c r="AL139" s="49"/>
      <c r="AM139" s="49"/>
      <c r="AO139" s="66"/>
      <c r="AW139" s="56"/>
      <c r="AY139" s="56"/>
      <c r="BA139" s="56"/>
      <c r="BB139" s="66"/>
      <c r="BE139" s="207"/>
      <c r="BF139" s="66"/>
      <c r="BH139" s="207"/>
      <c r="BI139" s="207"/>
      <c r="BJ139" s="207"/>
      <c r="BK139" s="207"/>
      <c r="BM139" s="56"/>
      <c r="BN139" s="56"/>
      <c r="BO139" s="56"/>
      <c r="BS139" s="56"/>
      <c r="BT139" s="56"/>
      <c r="BW139" s="49"/>
      <c r="BX139" s="49"/>
      <c r="BY139" s="49"/>
      <c r="BZ139" s="49"/>
      <c r="CC139" s="49"/>
      <c r="CD139" s="49"/>
      <c r="CE139" s="49"/>
      <c r="CF139" s="49"/>
    </row>
    <row r="140" spans="2:84" s="49" customFormat="1" ht="20.100000000000001" customHeight="1" x14ac:dyDescent="0.15">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O140" s="66"/>
      <c r="AP140" s="32"/>
      <c r="AQ140" s="32"/>
      <c r="AR140" s="32"/>
      <c r="AS140" s="32"/>
      <c r="AT140" s="32"/>
      <c r="AU140" s="32"/>
      <c r="AV140" s="32"/>
      <c r="AW140" s="56"/>
      <c r="AX140" s="32"/>
      <c r="AY140" s="56"/>
      <c r="AZ140" s="32"/>
      <c r="BA140" s="56"/>
      <c r="BB140" s="66"/>
      <c r="BC140" s="32"/>
      <c r="BE140" s="207"/>
      <c r="BF140" s="66"/>
      <c r="BG140" s="32"/>
      <c r="BH140" s="207"/>
      <c r="BI140" s="207"/>
      <c r="BJ140" s="207"/>
      <c r="BK140" s="207"/>
      <c r="BL140" s="32"/>
      <c r="BM140" s="56"/>
      <c r="BN140" s="56"/>
      <c r="BO140" s="56"/>
      <c r="BP140" s="32"/>
      <c r="BQ140" s="32"/>
      <c r="BR140" s="32"/>
      <c r="BS140" s="56"/>
      <c r="BT140" s="56"/>
    </row>
    <row r="141" spans="2:84" s="49" customFormat="1" ht="20.100000000000001" customHeight="1" x14ac:dyDescent="0.15">
      <c r="AO141" s="66"/>
      <c r="AP141" s="32"/>
      <c r="AQ141" s="32"/>
      <c r="AR141" s="32"/>
      <c r="AS141" s="32"/>
      <c r="AT141" s="32"/>
      <c r="AU141" s="32"/>
      <c r="AV141" s="32"/>
      <c r="AW141" s="56"/>
      <c r="AX141" s="32"/>
      <c r="AY141" s="56"/>
      <c r="AZ141" s="32"/>
      <c r="BA141" s="56"/>
      <c r="BB141" s="66"/>
      <c r="BC141" s="32"/>
      <c r="BE141" s="207"/>
      <c r="BF141" s="66"/>
      <c r="BG141" s="32"/>
      <c r="BH141" s="207"/>
      <c r="BI141" s="207"/>
      <c r="BJ141" s="207"/>
      <c r="BK141" s="207"/>
      <c r="BL141" s="32"/>
      <c r="BM141" s="56"/>
      <c r="BN141" s="56"/>
      <c r="BO141" s="56"/>
      <c r="BP141" s="32"/>
      <c r="BQ141" s="32"/>
      <c r="BR141" s="32"/>
      <c r="BS141" s="56"/>
      <c r="BT141" s="56"/>
    </row>
    <row r="142" spans="2:84" ht="20.100000000000001" customHeight="1" x14ac:dyDescent="0.15">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O142" s="66"/>
      <c r="AP142" s="32"/>
      <c r="AQ142" s="32"/>
      <c r="AR142" s="32"/>
      <c r="AS142" s="32"/>
      <c r="AT142" s="32"/>
      <c r="AU142" s="32"/>
      <c r="AV142" s="32"/>
      <c r="AW142" s="56"/>
      <c r="AX142" s="32"/>
      <c r="AY142" s="56"/>
      <c r="AZ142" s="32"/>
      <c r="BA142" s="56"/>
      <c r="BB142" s="66"/>
      <c r="BC142" s="32"/>
      <c r="BE142" s="207"/>
      <c r="BF142" s="66"/>
      <c r="BG142" s="32"/>
      <c r="BH142" s="207"/>
      <c r="BI142" s="207"/>
      <c r="BJ142" s="207"/>
      <c r="BK142" s="207"/>
      <c r="BL142" s="32"/>
      <c r="BM142" s="56"/>
      <c r="BN142" s="56"/>
      <c r="BO142" s="56"/>
      <c r="BP142" s="32"/>
      <c r="BQ142" s="32"/>
      <c r="BR142" s="32"/>
      <c r="BS142" s="56"/>
      <c r="BT142" s="56"/>
    </row>
    <row r="143" spans="2:84" ht="20.100000000000001" customHeight="1" x14ac:dyDescent="0.15">
      <c r="AO143" s="66"/>
      <c r="AP143" s="32"/>
      <c r="AQ143" s="32"/>
      <c r="AR143" s="32"/>
      <c r="AS143" s="32"/>
      <c r="AT143" s="32"/>
      <c r="AU143" s="32"/>
      <c r="AV143" s="32"/>
      <c r="AX143" s="32"/>
      <c r="AY143" s="56"/>
      <c r="AZ143" s="32"/>
      <c r="BA143" s="56"/>
      <c r="BB143" s="66"/>
      <c r="BC143" s="32"/>
      <c r="BE143" s="207"/>
      <c r="BF143" s="66"/>
      <c r="BG143" s="32"/>
      <c r="BH143" s="207"/>
      <c r="BI143" s="207"/>
      <c r="BJ143" s="207"/>
      <c r="BK143" s="207"/>
      <c r="BL143" s="32"/>
      <c r="BM143" s="56"/>
      <c r="BN143" s="56"/>
      <c r="BO143" s="56"/>
      <c r="BP143" s="32"/>
      <c r="BQ143" s="32"/>
      <c r="BR143" s="32"/>
      <c r="BS143" s="56"/>
      <c r="BT143" s="56"/>
    </row>
    <row r="144" spans="2:84" ht="20.100000000000001" customHeight="1" x14ac:dyDescent="0.15">
      <c r="AO144" s="66"/>
      <c r="AP144" s="32"/>
      <c r="AQ144" s="32"/>
      <c r="AR144" s="32"/>
      <c r="AS144" s="32"/>
      <c r="AT144" s="32"/>
      <c r="AU144" s="32"/>
      <c r="AV144" s="32"/>
      <c r="BE144" s="207"/>
      <c r="BF144" s="66"/>
      <c r="BG144" s="32"/>
      <c r="BH144" s="207"/>
      <c r="BI144" s="207"/>
      <c r="BJ144" s="207"/>
      <c r="BK144" s="207"/>
      <c r="BL144" s="32"/>
      <c r="BM144" s="56"/>
      <c r="BN144" s="56"/>
      <c r="BO144" s="56"/>
      <c r="BP144" s="32"/>
      <c r="BQ144" s="32"/>
      <c r="BR144" s="32"/>
      <c r="BS144" s="56"/>
      <c r="BT144" s="56"/>
    </row>
    <row r="145" spans="41:72" ht="20.100000000000001" customHeight="1" x14ac:dyDescent="0.15">
      <c r="AO145" s="66"/>
      <c r="AP145" s="32"/>
      <c r="AQ145" s="32"/>
      <c r="AR145" s="32"/>
      <c r="AS145" s="32"/>
      <c r="AT145" s="32"/>
      <c r="AU145" s="32"/>
      <c r="AV145" s="32"/>
      <c r="BI145" s="207"/>
      <c r="BJ145" s="207"/>
      <c r="BK145" s="207"/>
      <c r="BL145" s="32"/>
      <c r="BM145" s="56"/>
      <c r="BN145" s="56"/>
      <c r="BO145" s="56"/>
      <c r="BP145" s="32"/>
      <c r="BQ145" s="32"/>
      <c r="BR145" s="32"/>
      <c r="BS145" s="56"/>
      <c r="BT145" s="56"/>
    </row>
    <row r="146" spans="41:72" x14ac:dyDescent="0.15">
      <c r="AO146" s="66"/>
      <c r="AP146" s="32"/>
      <c r="AQ146" s="32"/>
      <c r="AR146" s="32"/>
      <c r="AS146" s="32"/>
      <c r="AT146" s="32"/>
      <c r="AU146" s="32"/>
      <c r="AV146" s="32"/>
      <c r="BI146" s="207"/>
      <c r="BJ146" s="207"/>
      <c r="BK146" s="207"/>
      <c r="BL146" s="32"/>
      <c r="BM146" s="56"/>
      <c r="BN146" s="56"/>
      <c r="BO146" s="56"/>
      <c r="BP146" s="32"/>
      <c r="BQ146" s="32"/>
      <c r="BR146" s="32"/>
      <c r="BS146" s="56"/>
      <c r="BT146" s="56"/>
    </row>
    <row r="147" spans="41:72" x14ac:dyDescent="0.15">
      <c r="AO147" s="66"/>
      <c r="AP147" s="32"/>
      <c r="AQ147" s="32"/>
      <c r="AR147" s="32"/>
      <c r="AS147" s="32"/>
      <c r="AT147" s="32"/>
      <c r="AU147" s="32"/>
      <c r="AV147" s="32"/>
      <c r="BI147" s="207"/>
      <c r="BJ147" s="207"/>
      <c r="BK147" s="207"/>
      <c r="BL147" s="32"/>
      <c r="BM147" s="56"/>
      <c r="BN147" s="56"/>
      <c r="BO147" s="56"/>
      <c r="BP147" s="32"/>
      <c r="BQ147" s="32"/>
      <c r="BR147" s="32"/>
      <c r="BS147" s="56"/>
      <c r="BT147" s="56"/>
    </row>
    <row r="148" spans="41:72" x14ac:dyDescent="0.15">
      <c r="AO148" s="66"/>
      <c r="AP148" s="32"/>
      <c r="AQ148" s="32"/>
      <c r="AR148" s="32"/>
      <c r="AS148" s="32"/>
      <c r="AT148" s="32"/>
      <c r="AU148" s="32"/>
      <c r="AV148" s="32"/>
      <c r="BI148" s="207"/>
      <c r="BJ148" s="207"/>
      <c r="BK148" s="207"/>
      <c r="BL148" s="32"/>
      <c r="BM148" s="56"/>
      <c r="BN148" s="56"/>
      <c r="BO148" s="56"/>
      <c r="BP148" s="32"/>
      <c r="BQ148" s="32"/>
      <c r="BR148" s="32"/>
      <c r="BS148" s="56"/>
      <c r="BT148" s="56"/>
    </row>
    <row r="149" spans="41:72" x14ac:dyDescent="0.15">
      <c r="AO149" s="66"/>
      <c r="AP149" s="32"/>
      <c r="AQ149" s="32"/>
      <c r="AR149" s="32"/>
      <c r="AS149" s="32"/>
      <c r="AT149" s="32"/>
      <c r="AU149" s="32"/>
      <c r="AV149" s="32"/>
      <c r="BI149" s="207"/>
      <c r="BJ149" s="207"/>
      <c r="BK149" s="207"/>
      <c r="BL149" s="32"/>
      <c r="BM149" s="56"/>
      <c r="BN149" s="56"/>
      <c r="BO149" s="56"/>
      <c r="BP149" s="32"/>
      <c r="BQ149" s="32"/>
      <c r="BR149" s="32"/>
      <c r="BS149" s="56"/>
      <c r="BT149" s="56"/>
    </row>
    <row r="150" spans="41:72" x14ac:dyDescent="0.15">
      <c r="AO150" s="66"/>
      <c r="AP150" s="32"/>
      <c r="AQ150" s="32"/>
      <c r="AR150" s="32"/>
      <c r="AS150" s="32"/>
      <c r="AT150" s="32"/>
      <c r="AU150" s="32"/>
      <c r="AV150" s="32"/>
      <c r="BI150" s="207"/>
      <c r="BJ150" s="207"/>
      <c r="BK150" s="207"/>
      <c r="BL150" s="32"/>
      <c r="BM150" s="56"/>
      <c r="BN150" s="56"/>
      <c r="BO150" s="56"/>
      <c r="BP150" s="32"/>
      <c r="BQ150" s="32"/>
      <c r="BR150" s="32"/>
      <c r="BS150" s="56"/>
      <c r="BT150" s="56"/>
    </row>
    <row r="151" spans="41:72" x14ac:dyDescent="0.15">
      <c r="AO151" s="66"/>
      <c r="AP151" s="32"/>
      <c r="AQ151" s="32"/>
      <c r="AR151" s="32"/>
      <c r="AS151" s="32"/>
      <c r="AT151" s="32"/>
      <c r="AU151" s="32"/>
      <c r="AV151" s="32"/>
      <c r="BI151" s="207"/>
      <c r="BJ151" s="207"/>
      <c r="BK151" s="207"/>
      <c r="BL151" s="32"/>
      <c r="BM151" s="56"/>
      <c r="BN151" s="56"/>
      <c r="BO151" s="56"/>
      <c r="BP151" s="32"/>
      <c r="BQ151" s="32"/>
      <c r="BR151" s="32"/>
      <c r="BS151" s="56"/>
      <c r="BT151" s="56"/>
    </row>
    <row r="152" spans="41:72" x14ac:dyDescent="0.15">
      <c r="AO152" s="66"/>
      <c r="AP152" s="32"/>
      <c r="AQ152" s="32"/>
      <c r="AR152" s="32"/>
      <c r="AS152" s="32"/>
      <c r="AT152" s="32"/>
      <c r="AU152" s="32"/>
      <c r="AV152" s="32"/>
      <c r="BI152" s="207"/>
      <c r="BJ152" s="207"/>
      <c r="BK152" s="207"/>
      <c r="BL152" s="32"/>
      <c r="BM152" s="56"/>
      <c r="BN152" s="56"/>
      <c r="BO152" s="56"/>
      <c r="BP152" s="32"/>
      <c r="BQ152" s="32"/>
      <c r="BR152" s="32"/>
      <c r="BS152" s="56"/>
      <c r="BT152" s="56"/>
    </row>
    <row r="153" spans="41:72" x14ac:dyDescent="0.15">
      <c r="AO153" s="66"/>
      <c r="AP153" s="32"/>
      <c r="AQ153" s="32"/>
      <c r="AR153" s="32"/>
      <c r="AS153" s="32"/>
      <c r="AT153" s="32"/>
      <c r="AU153" s="32"/>
      <c r="AV153" s="32"/>
      <c r="BI153" s="207"/>
      <c r="BJ153" s="207"/>
      <c r="BK153" s="207"/>
      <c r="BL153" s="32"/>
      <c r="BM153" s="56"/>
      <c r="BN153" s="56"/>
      <c r="BO153" s="56"/>
      <c r="BP153" s="32"/>
      <c r="BQ153" s="32"/>
      <c r="BR153" s="32"/>
      <c r="BS153" s="56"/>
      <c r="BT153" s="56"/>
    </row>
    <row r="154" spans="41:72" x14ac:dyDescent="0.15">
      <c r="AO154" s="66"/>
      <c r="AP154" s="32"/>
      <c r="AQ154" s="32"/>
      <c r="AR154" s="32"/>
      <c r="AS154" s="32"/>
      <c r="AT154" s="32"/>
      <c r="AU154" s="32"/>
      <c r="AV154" s="32"/>
      <c r="BI154" s="207"/>
      <c r="BJ154" s="207"/>
      <c r="BK154" s="207"/>
      <c r="BL154" s="32"/>
      <c r="BM154" s="56"/>
      <c r="BN154" s="56"/>
      <c r="BO154" s="56"/>
      <c r="BP154" s="32"/>
      <c r="BQ154" s="32"/>
      <c r="BR154" s="32"/>
      <c r="BS154" s="56"/>
      <c r="BT154" s="56"/>
    </row>
    <row r="155" spans="41:72" x14ac:dyDescent="0.15">
      <c r="AO155" s="66"/>
      <c r="AP155" s="32"/>
      <c r="AQ155" s="32"/>
      <c r="AR155" s="32"/>
      <c r="AS155" s="32"/>
      <c r="AT155" s="32"/>
      <c r="AU155" s="32"/>
      <c r="AV155" s="32"/>
      <c r="BI155" s="207"/>
      <c r="BJ155" s="207"/>
      <c r="BK155" s="207"/>
      <c r="BL155" s="32"/>
      <c r="BM155" s="56"/>
      <c r="BN155" s="56"/>
      <c r="BO155" s="56"/>
      <c r="BP155" s="32"/>
      <c r="BQ155" s="32"/>
      <c r="BR155" s="32"/>
      <c r="BS155" s="56"/>
      <c r="BT155" s="56"/>
    </row>
    <row r="156" spans="41:72" x14ac:dyDescent="0.15">
      <c r="AO156" s="66"/>
      <c r="AP156" s="32"/>
      <c r="AQ156" s="32"/>
      <c r="AR156" s="32"/>
      <c r="AS156" s="32"/>
      <c r="AT156" s="32"/>
      <c r="AU156" s="32"/>
      <c r="AV156" s="32"/>
      <c r="BI156" s="207"/>
      <c r="BJ156" s="207"/>
      <c r="BK156" s="207"/>
      <c r="BL156" s="32"/>
      <c r="BM156" s="56"/>
      <c r="BN156" s="56"/>
      <c r="BO156" s="56"/>
      <c r="BP156" s="32"/>
      <c r="BQ156" s="32"/>
      <c r="BR156" s="32"/>
      <c r="BS156" s="56"/>
      <c r="BT156" s="56"/>
    </row>
    <row r="157" spans="41:72" x14ac:dyDescent="0.15">
      <c r="AO157" s="66"/>
      <c r="AP157" s="32"/>
      <c r="AQ157" s="32"/>
      <c r="AR157" s="32"/>
      <c r="AS157" s="32"/>
      <c r="AT157" s="32"/>
      <c r="AU157" s="32"/>
      <c r="AV157" s="32"/>
      <c r="BI157" s="207"/>
      <c r="BJ157" s="207"/>
      <c r="BK157" s="207"/>
      <c r="BL157" s="32"/>
      <c r="BM157" s="56"/>
      <c r="BN157" s="56"/>
      <c r="BO157" s="56"/>
      <c r="BP157" s="32"/>
      <c r="BQ157" s="32"/>
      <c r="BR157" s="32"/>
      <c r="BS157" s="56"/>
      <c r="BT157" s="56"/>
    </row>
    <row r="158" spans="41:72" x14ac:dyDescent="0.15">
      <c r="AO158" s="66"/>
      <c r="AP158" s="32"/>
      <c r="AQ158" s="32"/>
      <c r="AR158" s="32"/>
      <c r="AS158" s="32"/>
      <c r="AT158" s="32"/>
      <c r="AU158" s="32"/>
      <c r="AV158" s="32"/>
      <c r="BI158" s="207"/>
      <c r="BJ158" s="207"/>
      <c r="BK158" s="207"/>
      <c r="BL158" s="32"/>
      <c r="BM158" s="56"/>
      <c r="BN158" s="56"/>
      <c r="BO158" s="56"/>
      <c r="BP158" s="32"/>
      <c r="BQ158" s="32"/>
      <c r="BR158" s="32"/>
      <c r="BS158" s="56"/>
      <c r="BT158" s="56"/>
    </row>
    <row r="159" spans="41:72" x14ac:dyDescent="0.15">
      <c r="AO159" s="66"/>
      <c r="AP159" s="32"/>
      <c r="AQ159" s="32"/>
      <c r="AR159" s="32"/>
      <c r="AS159" s="32"/>
      <c r="AT159" s="32"/>
      <c r="AU159" s="32"/>
      <c r="AV159" s="32"/>
      <c r="BI159" s="207"/>
      <c r="BJ159" s="207"/>
      <c r="BK159" s="207"/>
      <c r="BL159" s="32"/>
      <c r="BM159" s="56"/>
      <c r="BN159" s="56"/>
      <c r="BO159" s="56"/>
      <c r="BP159" s="32"/>
      <c r="BQ159" s="32"/>
      <c r="BR159" s="32"/>
      <c r="BS159" s="56"/>
      <c r="BT159" s="56"/>
    </row>
    <row r="160" spans="41:72" x14ac:dyDescent="0.15">
      <c r="AO160" s="66"/>
      <c r="AP160" s="32"/>
      <c r="AQ160" s="32"/>
      <c r="AR160" s="32"/>
      <c r="AS160" s="32"/>
      <c r="AT160" s="32"/>
      <c r="AU160" s="32"/>
      <c r="AV160" s="32"/>
      <c r="BI160" s="207"/>
      <c r="BJ160" s="207"/>
      <c r="BK160" s="207"/>
      <c r="BL160" s="32"/>
      <c r="BM160" s="56"/>
      <c r="BN160" s="56"/>
      <c r="BO160" s="56"/>
      <c r="BP160" s="32"/>
      <c r="BQ160" s="32"/>
      <c r="BR160" s="32"/>
      <c r="BS160" s="56"/>
      <c r="BT160" s="56"/>
    </row>
    <row r="161" spans="41:72" x14ac:dyDescent="0.15">
      <c r="AO161" s="66"/>
      <c r="AP161" s="32"/>
      <c r="AQ161" s="32"/>
      <c r="AR161" s="32"/>
      <c r="AS161" s="32"/>
      <c r="AT161" s="32"/>
      <c r="AU161" s="32"/>
      <c r="AV161" s="32"/>
      <c r="BI161" s="207"/>
      <c r="BJ161" s="207"/>
      <c r="BK161" s="207"/>
      <c r="BL161" s="32"/>
      <c r="BM161" s="56"/>
      <c r="BN161" s="56"/>
      <c r="BO161" s="56"/>
      <c r="BP161" s="32"/>
      <c r="BQ161" s="32"/>
      <c r="BR161" s="32"/>
      <c r="BS161" s="56"/>
      <c r="BT161" s="56"/>
    </row>
    <row r="162" spans="41:72" x14ac:dyDescent="0.15">
      <c r="AO162" s="66"/>
      <c r="AP162" s="32"/>
      <c r="AQ162" s="32"/>
      <c r="AR162" s="32"/>
      <c r="AS162" s="32"/>
      <c r="AT162" s="32"/>
      <c r="AU162" s="32"/>
      <c r="AV162" s="32"/>
      <c r="BI162" s="207"/>
      <c r="BJ162" s="207"/>
      <c r="BK162" s="207"/>
      <c r="BL162" s="32"/>
      <c r="BM162" s="56"/>
      <c r="BN162" s="56"/>
      <c r="BO162" s="56"/>
      <c r="BP162" s="32"/>
      <c r="BQ162" s="32"/>
      <c r="BR162" s="32"/>
      <c r="BS162" s="56"/>
      <c r="BT162" s="56"/>
    </row>
    <row r="163" spans="41:72" x14ac:dyDescent="0.15">
      <c r="AO163" s="66"/>
      <c r="AP163" s="32"/>
      <c r="AQ163" s="32"/>
      <c r="AR163" s="32"/>
      <c r="AS163" s="32"/>
      <c r="AT163" s="32"/>
      <c r="AU163" s="32"/>
      <c r="AV163" s="32"/>
      <c r="BI163" s="207"/>
      <c r="BJ163" s="207"/>
      <c r="BK163" s="207"/>
      <c r="BL163" s="32"/>
      <c r="BM163" s="56"/>
      <c r="BN163" s="56"/>
      <c r="BO163" s="56"/>
      <c r="BP163" s="32"/>
      <c r="BQ163" s="32"/>
      <c r="BR163" s="32"/>
      <c r="BS163" s="56"/>
      <c r="BT163" s="56"/>
    </row>
    <row r="164" spans="41:72" x14ac:dyDescent="0.15">
      <c r="AO164" s="66"/>
      <c r="AP164" s="32"/>
      <c r="AQ164" s="32"/>
      <c r="AR164" s="32"/>
      <c r="AS164" s="32"/>
      <c r="AT164" s="32"/>
      <c r="AU164" s="32"/>
      <c r="AV164" s="32"/>
      <c r="BI164" s="207"/>
      <c r="BJ164" s="207"/>
      <c r="BK164" s="207"/>
      <c r="BL164" s="32"/>
      <c r="BM164" s="56"/>
      <c r="BN164" s="56"/>
      <c r="BO164" s="56"/>
      <c r="BP164" s="32"/>
      <c r="BQ164" s="32"/>
      <c r="BR164" s="32"/>
      <c r="BS164" s="56"/>
      <c r="BT164" s="56"/>
    </row>
    <row r="165" spans="41:72" x14ac:dyDescent="0.15">
      <c r="AO165" s="66"/>
      <c r="AP165" s="32"/>
      <c r="AQ165" s="32"/>
      <c r="AR165" s="32"/>
      <c r="AS165" s="32"/>
      <c r="AT165" s="32"/>
      <c r="AU165" s="32"/>
      <c r="AV165" s="32"/>
      <c r="BI165" s="207"/>
      <c r="BJ165" s="207"/>
      <c r="BK165" s="207"/>
      <c r="BL165" s="32"/>
      <c r="BM165" s="56"/>
      <c r="BN165" s="56"/>
      <c r="BO165" s="56"/>
      <c r="BP165" s="32"/>
      <c r="BQ165" s="32"/>
      <c r="BR165" s="32"/>
      <c r="BS165" s="56"/>
      <c r="BT165" s="56"/>
    </row>
    <row r="166" spans="41:72" x14ac:dyDescent="0.15">
      <c r="AO166" s="66"/>
      <c r="AP166" s="32"/>
      <c r="AQ166" s="32"/>
      <c r="AR166" s="32"/>
      <c r="AS166" s="32"/>
      <c r="AT166" s="32"/>
      <c r="AU166" s="32"/>
      <c r="AV166" s="32"/>
      <c r="BI166" s="207"/>
      <c r="BJ166" s="207"/>
      <c r="BK166" s="207"/>
      <c r="BL166" s="32"/>
      <c r="BM166" s="56"/>
      <c r="BN166" s="56"/>
      <c r="BO166" s="56"/>
      <c r="BP166" s="32"/>
      <c r="BQ166" s="32"/>
      <c r="BR166" s="32"/>
      <c r="BS166" s="56"/>
      <c r="BT166" s="56"/>
    </row>
    <row r="167" spans="41:72" x14ac:dyDescent="0.15">
      <c r="AO167" s="66"/>
      <c r="AP167" s="32"/>
      <c r="AQ167" s="32"/>
      <c r="AR167" s="32"/>
      <c r="AS167" s="32"/>
      <c r="AT167" s="32"/>
      <c r="AU167" s="32"/>
      <c r="AV167" s="32"/>
      <c r="BI167" s="207"/>
      <c r="BJ167" s="207"/>
      <c r="BK167" s="207"/>
      <c r="BL167" s="32"/>
      <c r="BM167" s="56"/>
      <c r="BN167" s="56"/>
      <c r="BO167" s="56"/>
      <c r="BP167" s="32"/>
      <c r="BQ167" s="32"/>
      <c r="BR167" s="32"/>
      <c r="BS167" s="56"/>
      <c r="BT167" s="56"/>
    </row>
    <row r="168" spans="41:72" x14ac:dyDescent="0.15">
      <c r="AO168" s="66"/>
      <c r="AP168" s="32"/>
      <c r="AQ168" s="32"/>
      <c r="AR168" s="32"/>
      <c r="AS168" s="32"/>
      <c r="AT168" s="32"/>
      <c r="AU168" s="32"/>
      <c r="AV168" s="32"/>
      <c r="BI168" s="207"/>
      <c r="BJ168" s="207"/>
      <c r="BK168" s="207"/>
      <c r="BL168" s="32"/>
      <c r="BM168" s="56"/>
      <c r="BN168" s="56"/>
      <c r="BO168" s="56"/>
      <c r="BP168" s="32"/>
      <c r="BQ168" s="32"/>
      <c r="BR168" s="32"/>
      <c r="BS168" s="56"/>
      <c r="BT168" s="56"/>
    </row>
    <row r="169" spans="41:72" x14ac:dyDescent="0.15">
      <c r="AO169" s="66"/>
      <c r="AP169" s="32"/>
      <c r="AQ169" s="32"/>
      <c r="AR169" s="32"/>
      <c r="AS169" s="32"/>
      <c r="AT169" s="32"/>
      <c r="AU169" s="32"/>
      <c r="AV169" s="32"/>
      <c r="BI169" s="207"/>
      <c r="BJ169" s="207"/>
      <c r="BK169" s="207"/>
      <c r="BL169" s="32"/>
      <c r="BM169" s="56"/>
      <c r="BN169" s="56"/>
      <c r="BO169" s="56"/>
      <c r="BP169" s="32"/>
      <c r="BQ169" s="32"/>
      <c r="BR169" s="32"/>
      <c r="BS169" s="56"/>
      <c r="BT169" s="56"/>
    </row>
    <row r="170" spans="41:72" x14ac:dyDescent="0.15">
      <c r="AO170" s="66"/>
      <c r="AP170" s="32"/>
      <c r="AQ170" s="32"/>
      <c r="AR170" s="32"/>
      <c r="AS170" s="32"/>
      <c r="AT170" s="32"/>
      <c r="AU170" s="32"/>
      <c r="AV170" s="32"/>
    </row>
  </sheetData>
  <sheetProtection algorithmName="SHA-512" hashValue="I1TrTpJw5rtsB+tvjXUQfN4ximLK2bdv+Rbuq3Ugh+ie+42AFUEYLpz/uN8PXbSGJ9YLpCGW7bMKQmMTazut1A==" saltValue="5v06fRRrMBMMSCWIlu5c/w==" spinCount="100000" sheet="1" selectLockedCells="1"/>
  <mergeCells count="203">
    <mergeCell ref="AF20:AM20"/>
    <mergeCell ref="AF32:AM32"/>
    <mergeCell ref="AG4:AI4"/>
    <mergeCell ref="AG5:AJ5"/>
    <mergeCell ref="B2:AC2"/>
    <mergeCell ref="B3:AC3"/>
    <mergeCell ref="B4:AC4"/>
    <mergeCell ref="AG6:AL6"/>
    <mergeCell ref="AG7:AH7"/>
    <mergeCell ref="AI7:AJ7"/>
    <mergeCell ref="AK7:AL7"/>
    <mergeCell ref="B8:I8"/>
    <mergeCell ref="M8:N8"/>
    <mergeCell ref="O8:P8"/>
    <mergeCell ref="R8:S8"/>
    <mergeCell ref="Z10:AB10"/>
    <mergeCell ref="P10:R10"/>
    <mergeCell ref="U10:W10"/>
    <mergeCell ref="K10:M10"/>
    <mergeCell ref="B6:I6"/>
    <mergeCell ref="K6:AC6"/>
    <mergeCell ref="B7:I7"/>
    <mergeCell ref="K7:W7"/>
    <mergeCell ref="X7:Z7"/>
    <mergeCell ref="AA7:AC7"/>
    <mergeCell ref="B9:I10"/>
    <mergeCell ref="J9:N9"/>
    <mergeCell ref="O9:S9"/>
    <mergeCell ref="T9:X9"/>
    <mergeCell ref="Y9:AC9"/>
    <mergeCell ref="T8:U8"/>
    <mergeCell ref="B17:I17"/>
    <mergeCell ref="J17:L17"/>
    <mergeCell ref="M17:O17"/>
    <mergeCell ref="P17:R17"/>
    <mergeCell ref="S17:U17"/>
    <mergeCell ref="B11:I11"/>
    <mergeCell ref="B13:AC13"/>
    <mergeCell ref="B16:I16"/>
    <mergeCell ref="J16:L16"/>
    <mergeCell ref="M16:O16"/>
    <mergeCell ref="P16:R16"/>
    <mergeCell ref="S16:U16"/>
    <mergeCell ref="V16:Y16"/>
    <mergeCell ref="Z16:AC16"/>
    <mergeCell ref="B14:AC14"/>
    <mergeCell ref="B12:I12"/>
    <mergeCell ref="U12:AC12"/>
    <mergeCell ref="S18:U18"/>
    <mergeCell ref="V18:Y18"/>
    <mergeCell ref="AA18:AC18"/>
    <mergeCell ref="V17:Y17"/>
    <mergeCell ref="J19:L19"/>
    <mergeCell ref="M19:O19"/>
    <mergeCell ref="P19:R19"/>
    <mergeCell ref="S19:U19"/>
    <mergeCell ref="V19:Y19"/>
    <mergeCell ref="AO5:AR5"/>
    <mergeCell ref="AO6:AR6"/>
    <mergeCell ref="AR11:AS11"/>
    <mergeCell ref="AT11:AU11"/>
    <mergeCell ref="B29:C29"/>
    <mergeCell ref="G28:H28"/>
    <mergeCell ref="J28:K28"/>
    <mergeCell ref="M28:N28"/>
    <mergeCell ref="D27:AC27"/>
    <mergeCell ref="B27:C27"/>
    <mergeCell ref="B28:C28"/>
    <mergeCell ref="B25:D25"/>
    <mergeCell ref="E25:L25"/>
    <mergeCell ref="B22:D22"/>
    <mergeCell ref="E22:L22"/>
    <mergeCell ref="B23:D23"/>
    <mergeCell ref="E23:L23"/>
    <mergeCell ref="B24:D24"/>
    <mergeCell ref="E24:L24"/>
    <mergeCell ref="AA19:AC19"/>
    <mergeCell ref="AA17:AC17"/>
    <mergeCell ref="J18:L18"/>
    <mergeCell ref="M18:O18"/>
    <mergeCell ref="P18:R18"/>
    <mergeCell ref="AO22:AO25"/>
    <mergeCell ref="AP22:AP25"/>
    <mergeCell ref="AQ22:AQ25"/>
    <mergeCell ref="AO18:AO21"/>
    <mergeCell ref="AP18:AP21"/>
    <mergeCell ref="AQ18:AQ21"/>
    <mergeCell ref="AO14:AO17"/>
    <mergeCell ref="AP14:AP17"/>
    <mergeCell ref="AQ14:AQ17"/>
    <mergeCell ref="AO38:AO42"/>
    <mergeCell ref="AP38:AP42"/>
    <mergeCell ref="AQ38:AQ42"/>
    <mergeCell ref="AO33:AO37"/>
    <mergeCell ref="AP33:AP37"/>
    <mergeCell ref="AQ33:AQ37"/>
    <mergeCell ref="AO28:AO32"/>
    <mergeCell ref="AP28:AP32"/>
    <mergeCell ref="AQ28:AQ32"/>
    <mergeCell ref="AO53:AO57"/>
    <mergeCell ref="AP53:AP57"/>
    <mergeCell ref="AQ53:AQ57"/>
    <mergeCell ref="AO48:AO52"/>
    <mergeCell ref="AP48:AP52"/>
    <mergeCell ref="AQ48:AQ52"/>
    <mergeCell ref="AO43:AO47"/>
    <mergeCell ref="AP43:AP47"/>
    <mergeCell ref="AQ43:AQ47"/>
    <mergeCell ref="AS38:AS42"/>
    <mergeCell ref="AR38:AR42"/>
    <mergeCell ref="AR28:AR32"/>
    <mergeCell ref="AS28:AS32"/>
    <mergeCell ref="AT28:AT32"/>
    <mergeCell ref="AS14:AS17"/>
    <mergeCell ref="AT14:AT17"/>
    <mergeCell ref="AU14:AU17"/>
    <mergeCell ref="AR33:AR37"/>
    <mergeCell ref="AS33:AS37"/>
    <mergeCell ref="AT33:AT37"/>
    <mergeCell ref="AU33:AU37"/>
    <mergeCell ref="AR18:AR21"/>
    <mergeCell ref="AR14:AR17"/>
    <mergeCell ref="AU28:AU32"/>
    <mergeCell ref="AS18:AS21"/>
    <mergeCell ref="AT18:AT21"/>
    <mergeCell ref="AU18:AU21"/>
    <mergeCell ref="AR53:AR57"/>
    <mergeCell ref="AS53:AS57"/>
    <mergeCell ref="AT53:AT57"/>
    <mergeCell ref="AU53:AU57"/>
    <mergeCell ref="AY12:AZ12"/>
    <mergeCell ref="AY14:AY17"/>
    <mergeCell ref="AZ14:AZ17"/>
    <mergeCell ref="AY18:AY21"/>
    <mergeCell ref="AZ18:AZ21"/>
    <mergeCell ref="AY22:AY25"/>
    <mergeCell ref="AZ22:AZ25"/>
    <mergeCell ref="AY28:AY31"/>
    <mergeCell ref="AZ28:AZ31"/>
    <mergeCell ref="AY33:AY36"/>
    <mergeCell ref="AR43:AR47"/>
    <mergeCell ref="AS43:AS47"/>
    <mergeCell ref="AT43:AT47"/>
    <mergeCell ref="AU43:AU47"/>
    <mergeCell ref="AR48:AR52"/>
    <mergeCell ref="AS48:AS52"/>
    <mergeCell ref="AT48:AT52"/>
    <mergeCell ref="AU48:AU52"/>
    <mergeCell ref="AU38:AU42"/>
    <mergeCell ref="AT38:AT42"/>
    <mergeCell ref="AY48:AY51"/>
    <mergeCell ref="AZ48:AZ51"/>
    <mergeCell ref="AY53:AY56"/>
    <mergeCell ref="AZ53:AZ56"/>
    <mergeCell ref="BA48:BA52"/>
    <mergeCell ref="AZ33:AZ36"/>
    <mergeCell ref="AY38:AY41"/>
    <mergeCell ref="AZ38:AZ41"/>
    <mergeCell ref="AY43:AY46"/>
    <mergeCell ref="AZ43:AZ46"/>
    <mergeCell ref="BA38:BA42"/>
    <mergeCell ref="BA33:BA37"/>
    <mergeCell ref="BC10:BF10"/>
    <mergeCell ref="BB33:BB37"/>
    <mergeCell ref="BB38:BB42"/>
    <mergeCell ref="BA53:BA57"/>
    <mergeCell ref="BB53:BB57"/>
    <mergeCell ref="BC53:BC57"/>
    <mergeCell ref="BD53:BD57"/>
    <mergeCell ref="BE53:BE57"/>
    <mergeCell ref="BE48:BE52"/>
    <mergeCell ref="BA43:BA47"/>
    <mergeCell ref="BB43:BB47"/>
    <mergeCell ref="BC43:BC47"/>
    <mergeCell ref="BD43:BD47"/>
    <mergeCell ref="BE43:BE47"/>
    <mergeCell ref="BC48:BC52"/>
    <mergeCell ref="BD48:BD52"/>
    <mergeCell ref="BB48:BB52"/>
    <mergeCell ref="AR10:AU10"/>
    <mergeCell ref="AV8:AX8"/>
    <mergeCell ref="AY10:AZ10"/>
    <mergeCell ref="AO3:AS3"/>
    <mergeCell ref="BF53:BF57"/>
    <mergeCell ref="AO4:AR4"/>
    <mergeCell ref="AO11:AQ11"/>
    <mergeCell ref="BC11:BD11"/>
    <mergeCell ref="BA11:BB11"/>
    <mergeCell ref="AR12:AS12"/>
    <mergeCell ref="AT12:AU12"/>
    <mergeCell ref="BE11:BF11"/>
    <mergeCell ref="AY11:AZ11"/>
    <mergeCell ref="AV9:AX9"/>
    <mergeCell ref="BF43:BF47"/>
    <mergeCell ref="BF48:BF52"/>
    <mergeCell ref="BA14:BA17"/>
    <mergeCell ref="BB14:BB17"/>
    <mergeCell ref="BA18:BA21"/>
    <mergeCell ref="BB18:BB21"/>
    <mergeCell ref="BA22:BA25"/>
    <mergeCell ref="BB22:BB25"/>
    <mergeCell ref="BA28:BA32"/>
    <mergeCell ref="BB28:BB32"/>
  </mergeCells>
  <phoneticPr fontId="2"/>
  <conditionalFormatting sqref="P17:R17">
    <cfRule type="expression" dxfId="239" priority="25">
      <formula>ISERROR($P$17)</formula>
    </cfRule>
  </conditionalFormatting>
  <conditionalFormatting sqref="P18:R18">
    <cfRule type="expression" dxfId="238" priority="24">
      <formula>ISERROR($P$18)</formula>
    </cfRule>
  </conditionalFormatting>
  <conditionalFormatting sqref="P19:R19">
    <cfRule type="expression" dxfId="237" priority="23">
      <formula>ISERROR($P$19)</formula>
    </cfRule>
  </conditionalFormatting>
  <conditionalFormatting sqref="S17:U17">
    <cfRule type="expression" dxfId="236" priority="22">
      <formula>ISERROR($S$17)</formula>
    </cfRule>
  </conditionalFormatting>
  <conditionalFormatting sqref="S18:U18">
    <cfRule type="expression" dxfId="235" priority="21">
      <formula>ISERROR($S$18)</formula>
    </cfRule>
  </conditionalFormatting>
  <conditionalFormatting sqref="V17:Y17">
    <cfRule type="expression" dxfId="234" priority="20">
      <formula>ISERROR($V$17)</formula>
    </cfRule>
  </conditionalFormatting>
  <conditionalFormatting sqref="V18:Y18">
    <cfRule type="expression" dxfId="233" priority="19">
      <formula>ISERROR($V$18)</formula>
    </cfRule>
  </conditionalFormatting>
  <conditionalFormatting sqref="J17:L19">
    <cfRule type="expression" dxfId="232" priority="358">
      <formula>AND($AF$4=3,$J$17&lt;$M$17)</formula>
    </cfRule>
    <cfRule type="expression" dxfId="231" priority="359">
      <formula>$AF$4=2</formula>
    </cfRule>
  </conditionalFormatting>
  <conditionalFormatting sqref="J16:L19">
    <cfRule type="expression" dxfId="230" priority="6">
      <formula>$AF$4=2</formula>
    </cfRule>
  </conditionalFormatting>
  <conditionalFormatting sqref="M16:O19">
    <cfRule type="expression" dxfId="229" priority="1">
      <formula>$P$17=$J$17</formula>
    </cfRule>
    <cfRule type="expression" dxfId="228" priority="5">
      <formula>$AF$4=1</formula>
    </cfRule>
  </conditionalFormatting>
  <conditionalFormatting sqref="B12:U12">
    <cfRule type="expression" dxfId="227" priority="4">
      <formula>$AF$4=2</formula>
    </cfRule>
  </conditionalFormatting>
  <conditionalFormatting sqref="T10">
    <cfRule type="expression" dxfId="226" priority="2">
      <formula>K11=""</formula>
    </cfRule>
  </conditionalFormatting>
  <dataValidations count="1">
    <dataValidation type="list" allowBlank="1" showInputMessage="1" showErrorMessage="1" sqref="AA7:AC7" xr:uid="{00000000-0002-0000-0100-000000000000}">
      <formula1>"１地域,２地域,３地域,４地域,５地域,６地域,７地域,８地域"</formula1>
    </dataValidation>
  </dataValidations>
  <printOptions horizontalCentered="1"/>
  <pageMargins left="0.59055118110236227" right="0.15748031496062992" top="0.98425196850393704" bottom="0.78740157480314965" header="0.31496062992125984" footer="0.39370078740157483"/>
  <pageSetup paperSize="9" scale="90" fitToWidth="0" orientation="portrait" verticalDpi="300" r:id="rId1"/>
  <headerFooter>
    <oddHeader xml:space="preserve">&amp;Rver.2.7[H28]
</oddHeader>
    <oddFooter>&amp;Ccopyright (C) 2017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Option Button 1">
              <controlPr defaultSize="0" autoFill="0" autoLine="0" autoPict="0">
                <anchor moveWithCells="1">
                  <from>
                    <xdr:col>25</xdr:col>
                    <xdr:colOff>28575</xdr:colOff>
                    <xdr:row>16</xdr:row>
                    <xdr:rowOff>85725</xdr:rowOff>
                  </from>
                  <to>
                    <xdr:col>26</xdr:col>
                    <xdr:colOff>57150</xdr:colOff>
                    <xdr:row>16</xdr:row>
                    <xdr:rowOff>295275</xdr:rowOff>
                  </to>
                </anchor>
              </controlPr>
            </control>
          </mc:Choice>
        </mc:AlternateContent>
        <mc:AlternateContent xmlns:mc="http://schemas.openxmlformats.org/markup-compatibility/2006">
          <mc:Choice Requires="x14">
            <control shapeId="100354" r:id="rId5" name="Option Button 2">
              <controlPr defaultSize="0" autoFill="0" autoLine="0" autoPict="0">
                <anchor moveWithCells="1">
                  <from>
                    <xdr:col>25</xdr:col>
                    <xdr:colOff>28575</xdr:colOff>
                    <xdr:row>17</xdr:row>
                    <xdr:rowOff>85725</xdr:rowOff>
                  </from>
                  <to>
                    <xdr:col>26</xdr:col>
                    <xdr:colOff>57150</xdr:colOff>
                    <xdr:row>17</xdr:row>
                    <xdr:rowOff>295275</xdr:rowOff>
                  </to>
                </anchor>
              </controlPr>
            </control>
          </mc:Choice>
        </mc:AlternateContent>
        <mc:AlternateContent xmlns:mc="http://schemas.openxmlformats.org/markup-compatibility/2006">
          <mc:Choice Requires="x14">
            <control shapeId="100355" r:id="rId6" name="Option Button 3">
              <controlPr defaultSize="0" autoFill="0" autoLine="0" autoPict="0">
                <anchor moveWithCells="1">
                  <from>
                    <xdr:col>25</xdr:col>
                    <xdr:colOff>28575</xdr:colOff>
                    <xdr:row>18</xdr:row>
                    <xdr:rowOff>85725</xdr:rowOff>
                  </from>
                  <to>
                    <xdr:col>26</xdr:col>
                    <xdr:colOff>57150</xdr:colOff>
                    <xdr:row>18</xdr:row>
                    <xdr:rowOff>295275</xdr:rowOff>
                  </to>
                </anchor>
              </controlPr>
            </control>
          </mc:Choice>
        </mc:AlternateContent>
        <mc:AlternateContent xmlns:mc="http://schemas.openxmlformats.org/markup-compatibility/2006">
          <mc:Choice Requires="x14">
            <control shapeId="100356" r:id="rId7" name="Option Button 4">
              <controlPr defaultSize="0" autoFill="0" autoLine="0" autoPict="0">
                <anchor moveWithCells="1">
                  <from>
                    <xdr:col>9</xdr:col>
                    <xdr:colOff>19050</xdr:colOff>
                    <xdr:row>10</xdr:row>
                    <xdr:rowOff>57150</xdr:rowOff>
                  </from>
                  <to>
                    <xdr:col>11</xdr:col>
                    <xdr:colOff>200025</xdr:colOff>
                    <xdr:row>10</xdr:row>
                    <xdr:rowOff>295275</xdr:rowOff>
                  </to>
                </anchor>
              </controlPr>
            </control>
          </mc:Choice>
        </mc:AlternateContent>
        <mc:AlternateContent xmlns:mc="http://schemas.openxmlformats.org/markup-compatibility/2006">
          <mc:Choice Requires="x14">
            <control shapeId="100357" r:id="rId8" name="Option Button 5">
              <controlPr defaultSize="0" autoFill="0" autoLine="0" autoPict="0">
                <anchor moveWithCells="1">
                  <from>
                    <xdr:col>14</xdr:col>
                    <xdr:colOff>28575</xdr:colOff>
                    <xdr:row>10</xdr:row>
                    <xdr:rowOff>57150</xdr:rowOff>
                  </from>
                  <to>
                    <xdr:col>16</xdr:col>
                    <xdr:colOff>200025</xdr:colOff>
                    <xdr:row>10</xdr:row>
                    <xdr:rowOff>295275</xdr:rowOff>
                  </to>
                </anchor>
              </controlPr>
            </control>
          </mc:Choice>
        </mc:AlternateContent>
        <mc:AlternateContent xmlns:mc="http://schemas.openxmlformats.org/markup-compatibility/2006">
          <mc:Choice Requires="x14">
            <control shapeId="100358" r:id="rId9" name="Option Button 6">
              <controlPr defaultSize="0" autoFill="0" autoLine="0" autoPict="0">
                <anchor moveWithCells="1">
                  <from>
                    <xdr:col>19</xdr:col>
                    <xdr:colOff>9525</xdr:colOff>
                    <xdr:row>10</xdr:row>
                    <xdr:rowOff>76200</xdr:rowOff>
                  </from>
                  <to>
                    <xdr:col>21</xdr:col>
                    <xdr:colOff>190500</xdr:colOff>
                    <xdr:row>10</xdr:row>
                    <xdr:rowOff>314325</xdr:rowOff>
                  </to>
                </anchor>
              </controlPr>
            </control>
          </mc:Choice>
        </mc:AlternateContent>
        <mc:AlternateContent xmlns:mc="http://schemas.openxmlformats.org/markup-compatibility/2006">
          <mc:Choice Requires="x14">
            <control shapeId="100364" r:id="rId10" name="Group Box 12">
              <controlPr defaultSize="0" autoFill="0" autoPict="0">
                <anchor moveWithCells="1">
                  <from>
                    <xdr:col>8</xdr:col>
                    <xdr:colOff>104775</xdr:colOff>
                    <xdr:row>10</xdr:row>
                    <xdr:rowOff>38100</xdr:rowOff>
                  </from>
                  <to>
                    <xdr:col>28</xdr:col>
                    <xdr:colOff>0</xdr:colOff>
                    <xdr:row>11</xdr:row>
                    <xdr:rowOff>9525</xdr:rowOff>
                  </to>
                </anchor>
              </controlPr>
            </control>
          </mc:Choice>
        </mc:AlternateContent>
        <mc:AlternateContent xmlns:mc="http://schemas.openxmlformats.org/markup-compatibility/2006">
          <mc:Choice Requires="x14">
            <control shapeId="100366" r:id="rId11" name="Group Box 14">
              <controlPr defaultSize="0" autoFill="0" autoPict="0">
                <anchor moveWithCells="1">
                  <from>
                    <xdr:col>23</xdr:col>
                    <xdr:colOff>266700</xdr:colOff>
                    <xdr:row>15</xdr:row>
                    <xdr:rowOff>247650</xdr:rowOff>
                  </from>
                  <to>
                    <xdr:col>26</xdr:col>
                    <xdr:colOff>200025</xdr:colOff>
                    <xdr:row>18</xdr:row>
                    <xdr:rowOff>419100</xdr:rowOff>
                  </to>
                </anchor>
              </controlPr>
            </control>
          </mc:Choice>
        </mc:AlternateContent>
        <mc:AlternateContent xmlns:mc="http://schemas.openxmlformats.org/markup-compatibility/2006">
          <mc:Choice Requires="x14">
            <control shapeId="100377" r:id="rId12" name="Option Button 25">
              <controlPr defaultSize="0" autoFill="0" autoLine="0" autoPict="0">
                <anchor moveWithCells="1">
                  <from>
                    <xdr:col>9</xdr:col>
                    <xdr:colOff>47625</xdr:colOff>
                    <xdr:row>11</xdr:row>
                    <xdr:rowOff>76200</xdr:rowOff>
                  </from>
                  <to>
                    <xdr:col>10</xdr:col>
                    <xdr:colOff>123825</xdr:colOff>
                    <xdr:row>11</xdr:row>
                    <xdr:rowOff>314325</xdr:rowOff>
                  </to>
                </anchor>
              </controlPr>
            </control>
          </mc:Choice>
        </mc:AlternateContent>
        <mc:AlternateContent xmlns:mc="http://schemas.openxmlformats.org/markup-compatibility/2006">
          <mc:Choice Requires="x14">
            <control shapeId="100378" r:id="rId13" name="Option Button 26">
              <controlPr defaultSize="0" autoFill="0" autoLine="0" autoPict="0">
                <anchor moveWithCells="1">
                  <from>
                    <xdr:col>14</xdr:col>
                    <xdr:colOff>57150</xdr:colOff>
                    <xdr:row>11</xdr:row>
                    <xdr:rowOff>76200</xdr:rowOff>
                  </from>
                  <to>
                    <xdr:col>15</xdr:col>
                    <xdr:colOff>152400</xdr:colOff>
                    <xdr:row>11</xdr:row>
                    <xdr:rowOff>314325</xdr:rowOff>
                  </to>
                </anchor>
              </controlPr>
            </control>
          </mc:Choice>
        </mc:AlternateContent>
        <mc:AlternateContent xmlns:mc="http://schemas.openxmlformats.org/markup-compatibility/2006">
          <mc:Choice Requires="x14">
            <control shapeId="100379" r:id="rId14" name="Option Button 27">
              <controlPr defaultSize="0" autoFill="0" autoLine="0" autoPict="0">
                <anchor moveWithCells="1">
                  <from>
                    <xdr:col>19</xdr:col>
                    <xdr:colOff>38100</xdr:colOff>
                    <xdr:row>11</xdr:row>
                    <xdr:rowOff>76200</xdr:rowOff>
                  </from>
                  <to>
                    <xdr:col>20</xdr:col>
                    <xdr:colOff>85725</xdr:colOff>
                    <xdr:row>11</xdr:row>
                    <xdr:rowOff>314325</xdr:rowOff>
                  </to>
                </anchor>
              </controlPr>
            </control>
          </mc:Choice>
        </mc:AlternateContent>
        <mc:AlternateContent xmlns:mc="http://schemas.openxmlformats.org/markup-compatibility/2006">
          <mc:Choice Requires="x14">
            <control shapeId="100381" r:id="rId15" name="Group Box 29">
              <controlPr defaultSize="0" autoFill="0" autoPict="0">
                <anchor moveWithCells="1">
                  <from>
                    <xdr:col>8</xdr:col>
                    <xdr:colOff>152400</xdr:colOff>
                    <xdr:row>11</xdr:row>
                    <xdr:rowOff>38100</xdr:rowOff>
                  </from>
                  <to>
                    <xdr:col>73</xdr:col>
                    <xdr:colOff>647700</xdr:colOff>
                    <xdr:row>12</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5"/>
  <sheetViews>
    <sheetView workbookViewId="0">
      <selection sqref="A1:G1"/>
    </sheetView>
  </sheetViews>
  <sheetFormatPr defaultRowHeight="12" x14ac:dyDescent="0.15"/>
  <cols>
    <col min="1" max="2" width="9" style="446"/>
    <col min="3" max="3" width="10.125" style="446" bestFit="1" customWidth="1"/>
    <col min="4" max="4" width="10.75" style="446" bestFit="1" customWidth="1"/>
    <col min="5" max="5" width="14.125" style="446" bestFit="1" customWidth="1"/>
    <col min="6" max="6" width="10.375" style="446" bestFit="1" customWidth="1"/>
    <col min="7" max="7" width="10.125" style="446" bestFit="1" customWidth="1"/>
    <col min="8" max="16384" width="9" style="446"/>
  </cols>
  <sheetData>
    <row r="1" spans="1:7" x14ac:dyDescent="0.15">
      <c r="A1" s="869" t="s">
        <v>378</v>
      </c>
      <c r="B1" s="869"/>
      <c r="C1" s="869"/>
      <c r="D1" s="869"/>
      <c r="E1" s="869"/>
      <c r="F1" s="869"/>
      <c r="G1" s="869"/>
    </row>
    <row r="2" spans="1:7" ht="24" x14ac:dyDescent="0.15">
      <c r="A2" s="449" t="s">
        <v>331</v>
      </c>
      <c r="B2" s="447" t="s">
        <v>340</v>
      </c>
      <c r="C2" s="447" t="s">
        <v>363</v>
      </c>
      <c r="D2" s="447" t="s">
        <v>362</v>
      </c>
      <c r="E2" s="447" t="s">
        <v>374</v>
      </c>
      <c r="F2" s="447" t="s">
        <v>375</v>
      </c>
      <c r="G2" s="447" t="s">
        <v>376</v>
      </c>
    </row>
    <row r="3" spans="1:7" x14ac:dyDescent="0.15">
      <c r="A3" s="870" t="s">
        <v>323</v>
      </c>
      <c r="B3" s="454" t="s">
        <v>359</v>
      </c>
      <c r="C3" s="328" t="s">
        <v>373</v>
      </c>
      <c r="D3" s="328" t="s">
        <v>365</v>
      </c>
      <c r="E3" s="327">
        <v>0</v>
      </c>
      <c r="F3" s="327">
        <v>0</v>
      </c>
      <c r="G3" s="328" t="s">
        <v>371</v>
      </c>
    </row>
    <row r="4" spans="1:7" x14ac:dyDescent="0.15">
      <c r="A4" s="870"/>
      <c r="B4" s="455" t="s">
        <v>360</v>
      </c>
      <c r="C4" s="280">
        <v>0</v>
      </c>
      <c r="D4" s="329" t="s">
        <v>365</v>
      </c>
      <c r="E4" s="280">
        <v>0</v>
      </c>
      <c r="F4" s="329" t="s">
        <v>368</v>
      </c>
      <c r="G4" s="329" t="s">
        <v>370</v>
      </c>
    </row>
    <row r="5" spans="1:7" ht="24" x14ac:dyDescent="0.15">
      <c r="A5" s="870"/>
      <c r="B5" s="455" t="s">
        <v>380</v>
      </c>
      <c r="C5" s="453" t="s">
        <v>364</v>
      </c>
      <c r="D5" s="329" t="s">
        <v>365</v>
      </c>
      <c r="E5" s="280">
        <v>0</v>
      </c>
      <c r="F5" s="280">
        <v>0</v>
      </c>
      <c r="G5" s="280" t="s">
        <v>370</v>
      </c>
    </row>
    <row r="6" spans="1:7" x14ac:dyDescent="0.15">
      <c r="A6" s="870"/>
      <c r="B6" s="456" t="s">
        <v>23</v>
      </c>
      <c r="C6" s="331">
        <v>0</v>
      </c>
      <c r="D6" s="331">
        <v>0</v>
      </c>
      <c r="E6" s="279">
        <v>0</v>
      </c>
      <c r="F6" s="279">
        <v>0</v>
      </c>
      <c r="G6" s="279">
        <v>0</v>
      </c>
    </row>
    <row r="7" spans="1:7" x14ac:dyDescent="0.15">
      <c r="A7" s="871" t="s">
        <v>324</v>
      </c>
      <c r="B7" s="454" t="s">
        <v>359</v>
      </c>
      <c r="C7" s="327">
        <v>0</v>
      </c>
      <c r="D7" s="327">
        <v>0</v>
      </c>
      <c r="E7" s="328" t="s">
        <v>367</v>
      </c>
      <c r="F7" s="465">
        <v>0</v>
      </c>
      <c r="G7" s="328" t="s">
        <v>371</v>
      </c>
    </row>
    <row r="8" spans="1:7" x14ac:dyDescent="0.15">
      <c r="A8" s="871"/>
      <c r="B8" s="455" t="s">
        <v>360</v>
      </c>
      <c r="C8" s="280">
        <v>0</v>
      </c>
      <c r="D8" s="280">
        <v>0</v>
      </c>
      <c r="E8" s="329" t="s">
        <v>366</v>
      </c>
      <c r="F8" s="453" t="s">
        <v>366</v>
      </c>
      <c r="G8" s="329" t="s">
        <v>370</v>
      </c>
    </row>
    <row r="9" spans="1:7" ht="24" x14ac:dyDescent="0.15">
      <c r="A9" s="871"/>
      <c r="B9" s="455" t="s">
        <v>380</v>
      </c>
      <c r="C9" s="280">
        <v>0</v>
      </c>
      <c r="D9" s="280">
        <v>0</v>
      </c>
      <c r="E9" s="329" t="s">
        <v>366</v>
      </c>
      <c r="F9" s="453" t="s">
        <v>366</v>
      </c>
      <c r="G9" s="329" t="s">
        <v>370</v>
      </c>
    </row>
    <row r="10" spans="1:7" x14ac:dyDescent="0.15">
      <c r="A10" s="871"/>
      <c r="B10" s="457" t="s">
        <v>23</v>
      </c>
      <c r="C10" s="279">
        <v>0</v>
      </c>
      <c r="D10" s="279">
        <v>0</v>
      </c>
      <c r="E10" s="331">
        <v>0</v>
      </c>
      <c r="F10" s="331">
        <v>0</v>
      </c>
      <c r="G10" s="331">
        <v>0</v>
      </c>
    </row>
    <row r="11" spans="1:7" x14ac:dyDescent="0.15">
      <c r="A11" s="871" t="s">
        <v>358</v>
      </c>
      <c r="B11" s="454" t="s">
        <v>359</v>
      </c>
      <c r="C11" s="328" t="s">
        <v>373</v>
      </c>
      <c r="D11" s="328" t="s">
        <v>365</v>
      </c>
      <c r="E11" s="328" t="s">
        <v>367</v>
      </c>
      <c r="F11" s="327">
        <v>0</v>
      </c>
      <c r="G11" s="328" t="s">
        <v>371</v>
      </c>
    </row>
    <row r="12" spans="1:7" x14ac:dyDescent="0.15">
      <c r="A12" s="871"/>
      <c r="B12" s="455" t="s">
        <v>360</v>
      </c>
      <c r="C12" s="280">
        <v>0</v>
      </c>
      <c r="D12" s="329" t="s">
        <v>365</v>
      </c>
      <c r="E12" s="329" t="s">
        <v>366</v>
      </c>
      <c r="F12" s="329" t="s">
        <v>368</v>
      </c>
      <c r="G12" s="329" t="s">
        <v>370</v>
      </c>
    </row>
    <row r="13" spans="1:7" ht="24" x14ac:dyDescent="0.15">
      <c r="A13" s="871"/>
      <c r="B13" s="455" t="s">
        <v>380</v>
      </c>
      <c r="C13" s="453" t="s">
        <v>364</v>
      </c>
      <c r="D13" s="329" t="s">
        <v>365</v>
      </c>
      <c r="E13" s="329" t="s">
        <v>366</v>
      </c>
      <c r="F13" s="330">
        <v>0</v>
      </c>
      <c r="G13" s="329" t="s">
        <v>370</v>
      </c>
    </row>
    <row r="14" spans="1:7" x14ac:dyDescent="0.15">
      <c r="A14" s="871"/>
      <c r="B14" s="457" t="s">
        <v>23</v>
      </c>
      <c r="C14" s="331">
        <v>0</v>
      </c>
      <c r="D14" s="331">
        <v>0</v>
      </c>
      <c r="E14" s="331">
        <v>0</v>
      </c>
      <c r="F14" s="331">
        <v>0</v>
      </c>
      <c r="G14" s="331">
        <v>0</v>
      </c>
    </row>
    <row r="16" spans="1:7" x14ac:dyDescent="0.15">
      <c r="A16" s="866" t="s">
        <v>377</v>
      </c>
      <c r="B16" s="867"/>
      <c r="C16" s="867"/>
      <c r="D16" s="867"/>
      <c r="E16" s="867"/>
      <c r="F16" s="867"/>
      <c r="G16" s="868"/>
    </row>
    <row r="17" spans="1:7" ht="24" x14ac:dyDescent="0.15">
      <c r="A17" s="450" t="s">
        <v>331</v>
      </c>
      <c r="B17" s="451" t="s">
        <v>379</v>
      </c>
      <c r="C17" s="448" t="s">
        <v>363</v>
      </c>
      <c r="D17" s="448" t="s">
        <v>362</v>
      </c>
      <c r="E17" s="448" t="s">
        <v>374</v>
      </c>
      <c r="F17" s="448" t="s">
        <v>375</v>
      </c>
      <c r="G17" s="448" t="s">
        <v>376</v>
      </c>
    </row>
    <row r="18" spans="1:7" x14ac:dyDescent="0.15">
      <c r="A18" s="872" t="s">
        <v>323</v>
      </c>
      <c r="B18" s="458" t="s">
        <v>359</v>
      </c>
      <c r="C18" s="333" t="s">
        <v>372</v>
      </c>
      <c r="D18" s="333" t="s">
        <v>364</v>
      </c>
      <c r="E18" s="332">
        <f>$AI$21</f>
        <v>0</v>
      </c>
      <c r="F18" s="332">
        <v>0</v>
      </c>
      <c r="G18" s="332" t="s">
        <v>370</v>
      </c>
    </row>
    <row r="19" spans="1:7" x14ac:dyDescent="0.15">
      <c r="A19" s="872"/>
      <c r="B19" s="459" t="s">
        <v>360</v>
      </c>
      <c r="C19" s="277">
        <v>0</v>
      </c>
      <c r="D19" s="334" t="s">
        <v>364</v>
      </c>
      <c r="E19" s="277">
        <v>0</v>
      </c>
      <c r="F19" s="334" t="s">
        <v>369</v>
      </c>
      <c r="G19" s="335" t="s">
        <v>370</v>
      </c>
    </row>
    <row r="20" spans="1:7" ht="24" x14ac:dyDescent="0.15">
      <c r="A20" s="872"/>
      <c r="B20" s="459" t="s">
        <v>380</v>
      </c>
      <c r="C20" s="452" t="s">
        <v>364</v>
      </c>
      <c r="D20" s="334" t="s">
        <v>364</v>
      </c>
      <c r="E20" s="277">
        <v>0</v>
      </c>
      <c r="F20" s="444">
        <v>0</v>
      </c>
      <c r="G20" s="444" t="s">
        <v>370</v>
      </c>
    </row>
    <row r="21" spans="1:7" x14ac:dyDescent="0.15">
      <c r="A21" s="872"/>
      <c r="B21" s="460" t="s">
        <v>361</v>
      </c>
      <c r="C21" s="336">
        <v>0</v>
      </c>
      <c r="D21" s="336">
        <v>0</v>
      </c>
      <c r="E21" s="278">
        <v>0</v>
      </c>
      <c r="F21" s="427">
        <v>0</v>
      </c>
      <c r="G21" s="427">
        <v>0</v>
      </c>
    </row>
    <row r="22" spans="1:7" x14ac:dyDescent="0.15">
      <c r="A22" s="865" t="s">
        <v>324</v>
      </c>
      <c r="B22" s="461" t="s">
        <v>359</v>
      </c>
      <c r="C22" s="332">
        <v>0</v>
      </c>
      <c r="D22" s="332">
        <v>0</v>
      </c>
      <c r="E22" s="333" t="s">
        <v>366</v>
      </c>
      <c r="F22" s="464" t="s">
        <v>366</v>
      </c>
      <c r="G22" s="333" t="s">
        <v>371</v>
      </c>
    </row>
    <row r="23" spans="1:7" x14ac:dyDescent="0.15">
      <c r="A23" s="865"/>
      <c r="B23" s="462" t="s">
        <v>360</v>
      </c>
      <c r="C23" s="277">
        <v>0</v>
      </c>
      <c r="D23" s="277">
        <v>0</v>
      </c>
      <c r="E23" s="334" t="s">
        <v>366</v>
      </c>
      <c r="F23" s="452" t="s">
        <v>366</v>
      </c>
      <c r="G23" s="334" t="s">
        <v>370</v>
      </c>
    </row>
    <row r="24" spans="1:7" ht="24" x14ac:dyDescent="0.15">
      <c r="A24" s="865"/>
      <c r="B24" s="462" t="s">
        <v>380</v>
      </c>
      <c r="C24" s="277">
        <v>0</v>
      </c>
      <c r="D24" s="277">
        <v>0</v>
      </c>
      <c r="E24" s="334" t="s">
        <v>366</v>
      </c>
      <c r="F24" s="452" t="s">
        <v>366</v>
      </c>
      <c r="G24" s="334" t="s">
        <v>370</v>
      </c>
    </row>
    <row r="25" spans="1:7" x14ac:dyDescent="0.15">
      <c r="A25" s="865"/>
      <c r="B25" s="463" t="s">
        <v>361</v>
      </c>
      <c r="C25" s="278">
        <v>0</v>
      </c>
      <c r="D25" s="278">
        <v>0</v>
      </c>
      <c r="E25" s="336">
        <v>0</v>
      </c>
      <c r="F25" s="336">
        <v>0</v>
      </c>
      <c r="G25" s="336">
        <v>0</v>
      </c>
    </row>
    <row r="26" spans="1:7" x14ac:dyDescent="0.15">
      <c r="A26" s="865" t="s">
        <v>358</v>
      </c>
      <c r="B26" s="461" t="s">
        <v>359</v>
      </c>
      <c r="C26" s="332">
        <v>0</v>
      </c>
      <c r="D26" s="332">
        <v>0</v>
      </c>
      <c r="E26" s="333" t="s">
        <v>366</v>
      </c>
      <c r="F26" s="333" t="s">
        <v>368</v>
      </c>
      <c r="G26" s="333" t="s">
        <v>371</v>
      </c>
    </row>
    <row r="27" spans="1:7" x14ac:dyDescent="0.15">
      <c r="A27" s="865"/>
      <c r="B27" s="462" t="s">
        <v>360</v>
      </c>
      <c r="C27" s="277">
        <v>0</v>
      </c>
      <c r="D27" s="445">
        <v>0</v>
      </c>
      <c r="E27" s="334" t="s">
        <v>366</v>
      </c>
      <c r="F27" s="334" t="s">
        <v>368</v>
      </c>
      <c r="G27" s="334" t="s">
        <v>370</v>
      </c>
    </row>
    <row r="28" spans="1:7" ht="24" x14ac:dyDescent="0.15">
      <c r="A28" s="865"/>
      <c r="B28" s="462" t="s">
        <v>380</v>
      </c>
      <c r="C28" s="277">
        <v>0</v>
      </c>
      <c r="D28" s="445">
        <v>0</v>
      </c>
      <c r="E28" s="334" t="s">
        <v>366</v>
      </c>
      <c r="F28" s="452" t="s">
        <v>366</v>
      </c>
      <c r="G28" s="334" t="s">
        <v>370</v>
      </c>
    </row>
    <row r="29" spans="1:7" x14ac:dyDescent="0.15">
      <c r="A29" s="865"/>
      <c r="B29" s="463" t="s">
        <v>361</v>
      </c>
      <c r="C29" s="278">
        <v>0</v>
      </c>
      <c r="D29" s="278">
        <v>0</v>
      </c>
      <c r="E29" s="278">
        <v>0</v>
      </c>
      <c r="F29" s="278">
        <v>0</v>
      </c>
      <c r="G29" s="278">
        <v>0</v>
      </c>
    </row>
    <row r="31" spans="1:7" x14ac:dyDescent="0.15">
      <c r="A31" s="875" t="s">
        <v>331</v>
      </c>
      <c r="B31" s="875" t="s">
        <v>379</v>
      </c>
      <c r="C31" s="869" t="s">
        <v>381</v>
      </c>
      <c r="D31" s="869"/>
      <c r="E31" s="873" t="s">
        <v>390</v>
      </c>
      <c r="F31" s="873" t="s">
        <v>391</v>
      </c>
    </row>
    <row r="32" spans="1:7" x14ac:dyDescent="0.15">
      <c r="A32" s="875"/>
      <c r="B32" s="875"/>
      <c r="C32" s="466" t="s">
        <v>382</v>
      </c>
      <c r="D32" s="466" t="s">
        <v>383</v>
      </c>
      <c r="E32" s="874"/>
      <c r="F32" s="874"/>
    </row>
    <row r="33" spans="1:6" x14ac:dyDescent="0.15">
      <c r="A33" s="875" t="s">
        <v>384</v>
      </c>
      <c r="B33" s="478" t="s">
        <v>388</v>
      </c>
      <c r="C33" s="478" t="s">
        <v>385</v>
      </c>
      <c r="D33" s="478" t="s">
        <v>385</v>
      </c>
      <c r="E33" s="478">
        <v>0.48</v>
      </c>
      <c r="F33" s="478">
        <v>3.31</v>
      </c>
    </row>
    <row r="34" spans="1:6" x14ac:dyDescent="0.15">
      <c r="A34" s="875"/>
      <c r="B34" s="478" t="s">
        <v>387</v>
      </c>
      <c r="C34" s="478" t="s">
        <v>385</v>
      </c>
      <c r="D34" s="478" t="s">
        <v>386</v>
      </c>
      <c r="E34" s="478">
        <v>0</v>
      </c>
      <c r="F34" s="480">
        <v>0</v>
      </c>
    </row>
    <row r="35" spans="1:6" x14ac:dyDescent="0.15">
      <c r="A35" s="875"/>
      <c r="B35" s="478" t="s">
        <v>389</v>
      </c>
      <c r="C35" s="478" t="s">
        <v>385</v>
      </c>
      <c r="D35" s="478" t="s">
        <v>385</v>
      </c>
      <c r="E35" s="479" t="s">
        <v>392</v>
      </c>
      <c r="F35" s="478">
        <v>3.31</v>
      </c>
    </row>
  </sheetData>
  <mergeCells count="14">
    <mergeCell ref="E31:E32"/>
    <mergeCell ref="F31:F32"/>
    <mergeCell ref="A33:A35"/>
    <mergeCell ref="A31:A32"/>
    <mergeCell ref="B31:B32"/>
    <mergeCell ref="C31:D31"/>
    <mergeCell ref="A22:A25"/>
    <mergeCell ref="A26:A29"/>
    <mergeCell ref="A16:G16"/>
    <mergeCell ref="A1:G1"/>
    <mergeCell ref="A3:A6"/>
    <mergeCell ref="A7:A10"/>
    <mergeCell ref="A11:A14"/>
    <mergeCell ref="A18:A21"/>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9:AR263"/>
  <sheetViews>
    <sheetView showGridLines="0" view="pageBreakPreview" topLeftCell="B1" zoomScaleNormal="100" zoomScaleSheetLayoutView="100" workbookViewId="0">
      <selection activeCell="Z15" sqref="Z15"/>
    </sheetView>
  </sheetViews>
  <sheetFormatPr defaultRowHeight="13.5" x14ac:dyDescent="0.15"/>
  <cols>
    <col min="10" max="10" width="4.875" customWidth="1"/>
    <col min="14" max="14" width="6" customWidth="1"/>
  </cols>
  <sheetData>
    <row r="9" spans="17:44" ht="14.25" customHeight="1" x14ac:dyDescent="0.15">
      <c r="W9" s="161"/>
      <c r="X9" s="161"/>
      <c r="Y9" s="161"/>
      <c r="Z9" s="161"/>
      <c r="AA9" s="161"/>
      <c r="AB9" s="161"/>
      <c r="AC9" s="161"/>
      <c r="AD9" s="161"/>
      <c r="AE9" s="161"/>
      <c r="AF9" s="161"/>
      <c r="AG9" s="161"/>
      <c r="AH9" s="161"/>
      <c r="AI9" s="161"/>
      <c r="AJ9" s="161"/>
      <c r="AK9" s="161"/>
      <c r="AL9" s="161"/>
      <c r="AM9" s="161"/>
      <c r="AN9" s="161"/>
      <c r="AO9" s="161"/>
      <c r="AP9" s="161"/>
      <c r="AQ9" s="161"/>
      <c r="AR9" s="161"/>
    </row>
    <row r="10" spans="17:44" ht="14.25" customHeight="1" x14ac:dyDescent="0.15">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row>
    <row r="11" spans="17:44" ht="17.25" x14ac:dyDescent="0.15">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row>
    <row r="12" spans="17:44" ht="18" customHeight="1" x14ac:dyDescent="0.15">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row>
    <row r="13" spans="17:44" ht="15" customHeight="1" x14ac:dyDescent="0.15">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row>
    <row r="14" spans="17:44" ht="14.25" customHeight="1" x14ac:dyDescent="0.1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row>
    <row r="15" spans="17:44" ht="15" customHeight="1" x14ac:dyDescent="0.15">
      <c r="Q15" s="44"/>
      <c r="R15" s="44"/>
      <c r="S15" s="44"/>
      <c r="T15" s="44"/>
      <c r="U15" s="44"/>
      <c r="V15" s="44"/>
      <c r="W15" s="44"/>
      <c r="X15" s="44"/>
      <c r="Y15" s="42"/>
      <c r="Z15" s="166"/>
      <c r="AA15" s="166"/>
      <c r="AB15" s="166"/>
      <c r="AC15" s="166"/>
      <c r="AD15" s="166"/>
      <c r="AE15" s="166"/>
      <c r="AF15" s="166"/>
      <c r="AG15" s="166"/>
      <c r="AH15" s="166"/>
      <c r="AI15" s="166"/>
      <c r="AJ15" s="166"/>
      <c r="AK15" s="166"/>
      <c r="AL15" s="166"/>
      <c r="AM15" s="166"/>
      <c r="AN15" s="166"/>
      <c r="AO15" s="166"/>
      <c r="AP15" s="166"/>
      <c r="AQ15" s="166"/>
      <c r="AR15" s="166"/>
    </row>
    <row r="16" spans="17:44" ht="15" customHeight="1" x14ac:dyDescent="0.15">
      <c r="Q16" s="44"/>
      <c r="R16" s="44"/>
      <c r="S16" s="44"/>
      <c r="T16" s="44"/>
      <c r="U16" s="44"/>
      <c r="V16" s="44"/>
      <c r="W16" s="44"/>
      <c r="X16" s="44"/>
      <c r="Y16" s="42"/>
      <c r="Z16" s="166"/>
      <c r="AA16" s="166"/>
      <c r="AB16" s="166"/>
      <c r="AC16" s="166"/>
      <c r="AD16" s="166"/>
      <c r="AE16" s="166"/>
      <c r="AF16" s="166"/>
      <c r="AG16" s="166"/>
      <c r="AH16" s="166"/>
      <c r="AI16" s="166"/>
      <c r="AJ16" s="166"/>
      <c r="AK16" s="166"/>
      <c r="AL16" s="166"/>
      <c r="AM16" s="167"/>
      <c r="AN16" s="167"/>
      <c r="AO16" s="167"/>
      <c r="AP16" s="166"/>
      <c r="AQ16" s="166"/>
      <c r="AR16" s="166"/>
    </row>
    <row r="17" spans="17:44" ht="15" customHeight="1" x14ac:dyDescent="0.15">
      <c r="Q17" s="44"/>
      <c r="R17" s="44"/>
      <c r="S17" s="44"/>
      <c r="T17" s="44"/>
      <c r="U17" s="44"/>
      <c r="V17" s="44"/>
      <c r="W17" s="44"/>
      <c r="X17" s="44"/>
      <c r="Y17" s="42"/>
      <c r="Z17" s="42"/>
      <c r="AA17" s="42"/>
      <c r="AB17" s="42"/>
      <c r="AC17" s="42"/>
      <c r="AD17" s="166"/>
      <c r="AE17" s="166"/>
      <c r="AF17" s="42"/>
      <c r="AG17" s="42"/>
      <c r="AH17" s="42"/>
      <c r="AI17" s="166"/>
      <c r="AJ17" s="166"/>
      <c r="AK17" s="42"/>
      <c r="AL17" s="42"/>
      <c r="AM17" s="42"/>
      <c r="AN17" s="42"/>
      <c r="AO17" s="42"/>
      <c r="AP17" s="42"/>
      <c r="AQ17" s="42"/>
      <c r="AR17" s="42"/>
    </row>
    <row r="18" spans="17:44" ht="14.25" customHeight="1" x14ac:dyDescent="0.15">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row>
    <row r="19" spans="17:44" ht="14.25" customHeight="1" x14ac:dyDescent="0.15">
      <c r="Q19" s="44"/>
      <c r="R19" s="44"/>
      <c r="S19" s="44"/>
      <c r="T19" s="44"/>
      <c r="U19" s="44"/>
      <c r="V19" s="44"/>
      <c r="W19" s="44"/>
      <c r="X19" s="44"/>
      <c r="Y19" s="44"/>
      <c r="Z19" s="168"/>
      <c r="AA19" s="168"/>
      <c r="AB19" s="168"/>
      <c r="AC19" s="17"/>
      <c r="AD19" s="17"/>
      <c r="AE19" s="168"/>
      <c r="AF19" s="168"/>
      <c r="AG19" s="168"/>
      <c r="AH19" s="17"/>
      <c r="AI19" s="169"/>
      <c r="AJ19" s="170"/>
      <c r="AK19" s="170"/>
      <c r="AL19" s="170"/>
      <c r="AM19" s="17"/>
      <c r="AN19" s="169"/>
      <c r="AO19" s="168"/>
      <c r="AP19" s="168"/>
      <c r="AQ19" s="168"/>
      <c r="AR19" s="17"/>
    </row>
    <row r="20" spans="17:44" ht="14.25" customHeight="1" x14ac:dyDescent="0.15">
      <c r="Q20" s="44"/>
      <c r="R20" s="44"/>
      <c r="S20" s="44"/>
      <c r="T20" s="44"/>
      <c r="U20" s="44"/>
      <c r="V20" s="44"/>
      <c r="W20" s="44"/>
      <c r="X20" s="44"/>
      <c r="Y20" s="43"/>
      <c r="Z20" s="44"/>
      <c r="AA20" s="42"/>
      <c r="AB20" s="42"/>
      <c r="AC20" s="42"/>
      <c r="AD20" s="43"/>
      <c r="AE20" s="44"/>
      <c r="AF20" s="42"/>
      <c r="AG20" s="42"/>
      <c r="AH20" s="42"/>
      <c r="AI20" s="43"/>
      <c r="AJ20" s="44"/>
      <c r="AK20" s="42"/>
      <c r="AL20" s="42"/>
      <c r="AM20" s="42"/>
      <c r="AN20" s="42"/>
      <c r="AO20" s="44"/>
      <c r="AP20" s="44"/>
      <c r="AQ20" s="44"/>
      <c r="AR20" s="44"/>
    </row>
    <row r="21" spans="17:44" ht="14.25" customHeight="1" x14ac:dyDescent="0.15">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row>
    <row r="22" spans="17:44" ht="14.25" customHeight="1" x14ac:dyDescent="0.15">
      <c r="Q22" s="42"/>
      <c r="R22" s="42"/>
      <c r="S22" s="42"/>
      <c r="T22" s="42"/>
      <c r="U22" s="42"/>
      <c r="V22" s="42"/>
      <c r="W22" s="42"/>
      <c r="X22" s="42"/>
      <c r="Y22" s="43"/>
      <c r="Z22" s="42"/>
      <c r="AA22" s="42"/>
      <c r="AB22" s="42"/>
      <c r="AC22" s="42"/>
      <c r="AD22" s="43"/>
      <c r="AE22" s="42"/>
      <c r="AF22" s="42"/>
      <c r="AG22" s="42"/>
      <c r="AH22" s="42"/>
      <c r="AI22" s="43"/>
      <c r="AJ22" s="42"/>
      <c r="AK22" s="42"/>
      <c r="AL22" s="42"/>
      <c r="AM22" s="42"/>
      <c r="AN22" s="42"/>
      <c r="AO22" s="44"/>
      <c r="AP22" s="44"/>
      <c r="AQ22" s="44"/>
      <c r="AR22" s="44"/>
    </row>
    <row r="23" spans="17:44" ht="14.25" customHeight="1" x14ac:dyDescent="0.15">
      <c r="Q23" s="17"/>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row>
    <row r="24" spans="17:44" ht="14.25" customHeight="1" x14ac:dyDescent="0.15">
      <c r="Q24" s="42"/>
      <c r="R24" s="42"/>
      <c r="S24" s="42"/>
      <c r="T24" s="42"/>
      <c r="U24" s="42"/>
      <c r="V24" s="42"/>
      <c r="W24" s="42"/>
      <c r="X24" s="42"/>
      <c r="Y24" s="172"/>
      <c r="Z24" s="172"/>
      <c r="AA24" s="172"/>
      <c r="AB24" s="173"/>
      <c r="AC24" s="173"/>
      <c r="AD24" s="173"/>
      <c r="AE24" s="173"/>
      <c r="AF24" s="173"/>
      <c r="AG24" s="173"/>
      <c r="AH24" s="172"/>
      <c r="AI24" s="172"/>
      <c r="AJ24" s="172"/>
      <c r="AK24" s="172"/>
      <c r="AL24" s="172"/>
      <c r="AM24" s="172"/>
      <c r="AN24" s="172"/>
      <c r="AO24" s="172"/>
      <c r="AP24" s="172"/>
      <c r="AQ24" s="172"/>
      <c r="AR24" s="172"/>
    </row>
    <row r="25" spans="17:44" ht="15" customHeight="1" x14ac:dyDescent="0.15">
      <c r="Q25" s="44"/>
      <c r="R25" s="44"/>
      <c r="S25" s="44"/>
      <c r="T25" s="44"/>
      <c r="U25" s="44"/>
      <c r="V25" s="44"/>
      <c r="W25" s="44"/>
      <c r="X25" s="44"/>
      <c r="Y25" s="174"/>
      <c r="Z25" s="164"/>
      <c r="AA25" s="164"/>
      <c r="AB25" s="174"/>
      <c r="AC25" s="174"/>
      <c r="AD25" s="174"/>
      <c r="AE25" s="175"/>
      <c r="AF25" s="175"/>
      <c r="AG25" s="175"/>
      <c r="AH25" s="164"/>
      <c r="AI25" s="164"/>
      <c r="AJ25" s="164"/>
      <c r="AK25" s="164"/>
      <c r="AL25" s="164"/>
      <c r="AM25" s="164"/>
      <c r="AN25" s="164"/>
      <c r="AO25" s="42"/>
      <c r="AP25" s="44"/>
      <c r="AQ25" s="44"/>
      <c r="AR25" s="44"/>
    </row>
    <row r="26" spans="17:44" ht="14.25" customHeight="1" x14ac:dyDescent="0.15">
      <c r="Q26" s="44"/>
      <c r="R26" s="44"/>
      <c r="S26" s="44"/>
      <c r="T26" s="44"/>
      <c r="U26" s="44"/>
      <c r="V26" s="44"/>
      <c r="W26" s="44"/>
      <c r="X26" s="44"/>
      <c r="Y26" s="176"/>
      <c r="Z26" s="176"/>
      <c r="AA26" s="176"/>
      <c r="AB26" s="176"/>
      <c r="AC26" s="176"/>
      <c r="AD26" s="176"/>
      <c r="AE26" s="177"/>
      <c r="AF26" s="177"/>
      <c r="AG26" s="177"/>
      <c r="AH26" s="177"/>
      <c r="AI26" s="177"/>
      <c r="AJ26" s="177"/>
      <c r="AK26" s="164"/>
      <c r="AL26" s="164"/>
      <c r="AM26" s="164"/>
      <c r="AN26" s="164"/>
      <c r="AO26" s="164"/>
      <c r="AP26" s="44"/>
      <c r="AQ26" s="44"/>
      <c r="AR26" s="44"/>
    </row>
    <row r="27" spans="17:44" ht="14.25" customHeight="1" x14ac:dyDescent="0.15">
      <c r="Q27" s="44"/>
      <c r="R27" s="44"/>
      <c r="S27" s="44"/>
      <c r="T27" s="44"/>
      <c r="U27" s="44"/>
      <c r="V27" s="44"/>
      <c r="W27" s="44"/>
      <c r="X27" s="44"/>
      <c r="Y27" s="176"/>
      <c r="Z27" s="176"/>
      <c r="AA27" s="176"/>
      <c r="AB27" s="176"/>
      <c r="AC27" s="176"/>
      <c r="AD27" s="176"/>
      <c r="AE27" s="177"/>
      <c r="AF27" s="177"/>
      <c r="AG27" s="177"/>
      <c r="AH27" s="177"/>
      <c r="AI27" s="177"/>
      <c r="AJ27" s="177"/>
      <c r="AK27" s="164"/>
      <c r="AL27" s="164"/>
      <c r="AM27" s="164"/>
      <c r="AN27" s="164"/>
      <c r="AO27" s="164"/>
      <c r="AP27" s="44"/>
      <c r="AQ27" s="44"/>
      <c r="AR27" s="44"/>
    </row>
    <row r="28" spans="17:44" ht="14.25" customHeight="1" x14ac:dyDescent="0.15">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178"/>
      <c r="AP28" s="179"/>
      <c r="AQ28" s="179"/>
      <c r="AR28" s="180"/>
    </row>
    <row r="29" spans="17:44" ht="14.25" x14ac:dyDescent="0.15">
      <c r="Q29" s="44"/>
      <c r="R29" s="42"/>
      <c r="S29" s="42"/>
      <c r="T29" s="42"/>
      <c r="U29" s="42"/>
      <c r="V29" s="42"/>
      <c r="W29" s="42"/>
      <c r="X29" s="42"/>
      <c r="Y29" s="42"/>
      <c r="Z29" s="42"/>
      <c r="AA29" s="42"/>
      <c r="AB29" s="42"/>
      <c r="AC29" s="42"/>
      <c r="AD29" s="42"/>
      <c r="AE29" s="42"/>
      <c r="AF29" s="42"/>
      <c r="AG29" s="42"/>
      <c r="AH29" s="42"/>
      <c r="AI29" s="42"/>
      <c r="AJ29" s="42"/>
      <c r="AK29" s="42"/>
      <c r="AL29" s="42"/>
      <c r="AM29" s="42"/>
      <c r="AN29" s="42"/>
      <c r="AO29" s="178"/>
      <c r="AP29" s="179"/>
      <c r="AQ29" s="179"/>
      <c r="AR29" s="180"/>
    </row>
    <row r="30" spans="17:44" ht="14.25" x14ac:dyDescent="0.15">
      <c r="Q30" s="44"/>
      <c r="R30" s="44"/>
      <c r="S30" s="44"/>
      <c r="T30" s="44"/>
      <c r="U30" s="44"/>
      <c r="V30" s="44"/>
      <c r="W30" s="44"/>
      <c r="X30" s="44"/>
      <c r="Y30" s="44"/>
      <c r="Z30" s="44"/>
      <c r="AA30" s="44"/>
      <c r="AB30" s="42"/>
      <c r="AC30" s="42"/>
      <c r="AD30" s="42"/>
      <c r="AE30" s="42"/>
      <c r="AF30" s="42"/>
      <c r="AG30" s="42"/>
      <c r="AH30" s="42"/>
      <c r="AI30" s="42"/>
      <c r="AJ30" s="42"/>
      <c r="AK30" s="42"/>
      <c r="AL30" s="42"/>
      <c r="AM30" s="42"/>
      <c r="AN30" s="42"/>
      <c r="AO30" s="178"/>
      <c r="AP30" s="179"/>
      <c r="AQ30" s="179"/>
      <c r="AR30" s="180"/>
    </row>
    <row r="31" spans="17:44" ht="14.25" x14ac:dyDescent="0.15">
      <c r="Q31" s="44"/>
      <c r="R31" s="44"/>
      <c r="S31" s="44"/>
      <c r="T31" s="44"/>
      <c r="U31" s="44"/>
      <c r="V31" s="44"/>
      <c r="W31" s="44"/>
      <c r="X31" s="44"/>
      <c r="Y31" s="44"/>
      <c r="Z31" s="44"/>
      <c r="AA31" s="44"/>
      <c r="AB31" s="42"/>
      <c r="AC31" s="42"/>
      <c r="AD31" s="42"/>
      <c r="AE31" s="42"/>
      <c r="AF31" s="42"/>
      <c r="AG31" s="42"/>
      <c r="AH31" s="42"/>
      <c r="AI31" s="42"/>
      <c r="AJ31" s="42"/>
      <c r="AK31" s="42"/>
      <c r="AL31" s="42"/>
      <c r="AM31" s="42"/>
      <c r="AN31" s="42"/>
      <c r="AO31" s="178"/>
      <c r="AP31" s="179"/>
      <c r="AQ31" s="179"/>
      <c r="AR31" s="180"/>
    </row>
    <row r="32" spans="17:44" ht="14.25" x14ac:dyDescent="0.15">
      <c r="Q32" s="44"/>
      <c r="R32" s="44"/>
      <c r="S32" s="44"/>
      <c r="T32" s="44"/>
      <c r="U32" s="44"/>
      <c r="V32" s="44"/>
      <c r="W32" s="44"/>
      <c r="X32" s="44"/>
      <c r="Y32" s="44"/>
      <c r="Z32" s="44"/>
      <c r="AA32" s="44"/>
      <c r="AB32" s="42"/>
      <c r="AC32" s="42"/>
      <c r="AD32" s="42"/>
      <c r="AE32" s="42"/>
      <c r="AF32" s="42"/>
      <c r="AG32" s="42"/>
      <c r="AH32" s="42"/>
      <c r="AI32" s="42"/>
      <c r="AJ32" s="42"/>
      <c r="AK32" s="42"/>
      <c r="AL32" s="42"/>
      <c r="AM32" s="42"/>
      <c r="AN32" s="42"/>
      <c r="AO32" s="178"/>
      <c r="AP32" s="179"/>
      <c r="AQ32" s="179"/>
      <c r="AR32" s="180"/>
    </row>
    <row r="33" spans="9:44" ht="14.25" x14ac:dyDescent="0.15">
      <c r="Q33" s="44"/>
      <c r="R33" s="44"/>
      <c r="S33" s="44"/>
      <c r="T33" s="44"/>
      <c r="U33" s="44"/>
      <c r="V33" s="44"/>
      <c r="W33" s="44"/>
      <c r="X33" s="44"/>
      <c r="Y33" s="44"/>
      <c r="Z33" s="44"/>
      <c r="AA33" s="44"/>
      <c r="AB33" s="42"/>
      <c r="AC33" s="42"/>
      <c r="AD33" s="42"/>
      <c r="AE33" s="42"/>
      <c r="AF33" s="42"/>
      <c r="AG33" s="42"/>
      <c r="AH33" s="42"/>
      <c r="AI33" s="42"/>
      <c r="AJ33" s="42"/>
      <c r="AK33" s="42"/>
      <c r="AL33" s="42"/>
      <c r="AM33" s="42"/>
      <c r="AN33" s="42"/>
      <c r="AO33" s="178"/>
      <c r="AP33" s="179"/>
      <c r="AQ33" s="179"/>
      <c r="AR33" s="180"/>
    </row>
    <row r="34" spans="9:44" ht="14.25" x14ac:dyDescent="0.15">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178"/>
      <c r="AP34" s="179"/>
      <c r="AQ34" s="179"/>
      <c r="AR34" s="180"/>
    </row>
    <row r="35" spans="9:44" x14ac:dyDescent="0.15">
      <c r="Q35" s="51"/>
      <c r="R35" s="167"/>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2"/>
    </row>
    <row r="36" spans="9:44" x14ac:dyDescent="0.15">
      <c r="Q36" s="42"/>
      <c r="R36" s="167"/>
      <c r="S36" s="44"/>
      <c r="T36" s="44"/>
      <c r="U36" s="44"/>
      <c r="V36" s="42"/>
      <c r="W36" s="181"/>
      <c r="X36" s="182"/>
      <c r="Y36" s="159"/>
      <c r="Z36" s="181"/>
      <c r="AA36" s="182"/>
      <c r="AB36" s="167"/>
      <c r="AC36" s="44"/>
      <c r="AD36" s="44"/>
      <c r="AE36" s="44"/>
      <c r="AF36" s="44"/>
      <c r="AG36" s="44"/>
      <c r="AH36" s="44"/>
      <c r="AI36" s="44"/>
      <c r="AJ36" s="44"/>
      <c r="AK36" s="44"/>
      <c r="AL36" s="44"/>
      <c r="AM36" s="44"/>
      <c r="AN36" s="44"/>
      <c r="AO36" s="44"/>
      <c r="AP36" s="44"/>
      <c r="AQ36" s="44"/>
      <c r="AR36" s="42"/>
    </row>
    <row r="37" spans="9:44" x14ac:dyDescent="0.15">
      <c r="Q37" s="42"/>
      <c r="R37" s="167"/>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2"/>
    </row>
    <row r="38" spans="9:44" x14ac:dyDescent="0.15">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row>
    <row r="42" spans="9:44" ht="6" customHeight="1" x14ac:dyDescent="0.15"/>
    <row r="46" spans="9:44" ht="13.5" customHeight="1" x14ac:dyDescent="0.15">
      <c r="I46" s="876"/>
      <c r="J46" s="876"/>
      <c r="K46" s="876"/>
      <c r="L46" s="876"/>
      <c r="M46" s="876"/>
      <c r="N46" s="876"/>
      <c r="O46" s="876"/>
      <c r="P46" s="876"/>
      <c r="Q46" s="7"/>
    </row>
    <row r="47" spans="9:44" ht="13.5" customHeight="1" x14ac:dyDescent="0.15">
      <c r="I47" s="532"/>
      <c r="J47" s="877"/>
      <c r="K47" s="877"/>
      <c r="L47" s="877"/>
      <c r="M47" s="877"/>
      <c r="N47" s="877"/>
      <c r="O47" s="877"/>
      <c r="P47" s="877"/>
      <c r="Q47" s="877"/>
    </row>
    <row r="48" spans="9:44" ht="14.25" customHeight="1" x14ac:dyDescent="0.15">
      <c r="I48" s="529"/>
      <c r="J48" s="877"/>
      <c r="K48" s="877"/>
      <c r="L48" s="877"/>
      <c r="M48" s="877"/>
      <c r="N48" s="877"/>
      <c r="O48" s="877"/>
      <c r="P48" s="877"/>
      <c r="Q48" s="877"/>
    </row>
    <row r="49" spans="9:17" ht="14.25" customHeight="1" x14ac:dyDescent="0.15">
      <c r="I49" s="529"/>
      <c r="J49" s="7"/>
      <c r="K49" s="533"/>
      <c r="L49" s="534"/>
      <c r="M49" s="534"/>
      <c r="N49" s="534"/>
      <c r="O49" s="534"/>
      <c r="P49" s="534"/>
      <c r="Q49" s="7"/>
    </row>
    <row r="50" spans="9:17" ht="13.5" customHeight="1" x14ac:dyDescent="0.15">
      <c r="I50" s="529"/>
      <c r="J50" s="7"/>
      <c r="K50" s="529"/>
      <c r="L50" s="7"/>
      <c r="M50" s="7"/>
      <c r="N50" s="7"/>
      <c r="O50" s="7"/>
      <c r="P50" s="7"/>
      <c r="Q50" s="7"/>
    </row>
    <row r="51" spans="9:17" ht="13.5" customHeight="1" x14ac:dyDescent="0.15">
      <c r="I51" s="528"/>
      <c r="J51" s="535"/>
      <c r="K51" s="535"/>
      <c r="L51" s="535"/>
      <c r="M51" s="535"/>
      <c r="N51" s="535"/>
      <c r="O51" s="535"/>
      <c r="P51" s="535"/>
      <c r="Q51" s="535"/>
    </row>
    <row r="52" spans="9:17" x14ac:dyDescent="0.15">
      <c r="I52" s="7"/>
      <c r="J52" s="535"/>
      <c r="K52" s="535"/>
      <c r="L52" s="535"/>
      <c r="M52" s="535"/>
      <c r="N52" s="535"/>
      <c r="O52" s="535"/>
      <c r="P52" s="535"/>
      <c r="Q52" s="535"/>
    </row>
    <row r="57" spans="9:17" ht="13.5" customHeight="1" x14ac:dyDescent="0.15"/>
    <row r="58" spans="9:17" ht="13.5" customHeight="1" x14ac:dyDescent="0.15">
      <c r="I58" s="535"/>
      <c r="J58" s="535"/>
      <c r="K58" s="535"/>
      <c r="L58" s="535"/>
      <c r="M58" s="535"/>
      <c r="N58" s="535"/>
      <c r="O58" s="535"/>
      <c r="P58" s="535"/>
      <c r="Q58" s="7"/>
    </row>
    <row r="59" spans="9:17" ht="13.5" customHeight="1" x14ac:dyDescent="0.15">
      <c r="I59" s="7"/>
      <c r="J59" s="529"/>
      <c r="K59" s="7"/>
      <c r="L59" s="7"/>
      <c r="M59" s="7"/>
      <c r="N59" s="7"/>
      <c r="O59" s="7"/>
      <c r="P59" s="7"/>
      <c r="Q59" s="7"/>
    </row>
    <row r="60" spans="9:17" ht="13.5" customHeight="1" x14ac:dyDescent="0.15">
      <c r="I60" s="7"/>
      <c r="J60" s="535"/>
      <c r="K60" s="535"/>
      <c r="L60" s="535"/>
      <c r="M60" s="535"/>
      <c r="N60" s="535"/>
      <c r="O60" s="535"/>
      <c r="P60" s="535"/>
      <c r="Q60" s="535"/>
    </row>
    <row r="61" spans="9:17" ht="13.5" customHeight="1" x14ac:dyDescent="0.15">
      <c r="I61" s="7"/>
      <c r="J61" s="535"/>
      <c r="K61" s="535"/>
      <c r="L61" s="535"/>
      <c r="M61" s="535"/>
      <c r="N61" s="535"/>
      <c r="O61" s="535"/>
      <c r="P61" s="535"/>
      <c r="Q61" s="535"/>
    </row>
    <row r="62" spans="9:17" ht="13.5" customHeight="1" x14ac:dyDescent="0.15">
      <c r="I62" s="7"/>
      <c r="J62" s="529"/>
      <c r="K62" s="533"/>
      <c r="L62" s="7"/>
      <c r="M62" s="7"/>
      <c r="N62" s="7"/>
      <c r="O62" s="7"/>
      <c r="P62" s="7"/>
      <c r="Q62" s="7"/>
    </row>
    <row r="63" spans="9:17" ht="13.5" customHeight="1" x14ac:dyDescent="0.15">
      <c r="I63" s="7"/>
      <c r="J63" s="7"/>
      <c r="K63" s="536"/>
      <c r="L63" s="536"/>
      <c r="M63" s="536"/>
      <c r="N63" s="536"/>
      <c r="O63" s="536"/>
      <c r="P63" s="536"/>
      <c r="Q63" s="536"/>
    </row>
    <row r="64" spans="9:17" ht="13.5" customHeight="1" x14ac:dyDescent="0.15">
      <c r="I64" s="7"/>
      <c r="J64" s="7"/>
      <c r="K64" s="536"/>
      <c r="L64" s="536"/>
      <c r="M64" s="536"/>
      <c r="N64" s="536"/>
      <c r="O64" s="536"/>
      <c r="P64" s="536"/>
      <c r="Q64" s="536"/>
    </row>
    <row r="66" ht="13.5" customHeight="1" x14ac:dyDescent="0.15"/>
    <row r="68" ht="13.5" customHeight="1" x14ac:dyDescent="0.15"/>
    <row r="71" ht="13.5" customHeight="1" x14ac:dyDescent="0.15"/>
    <row r="73" ht="13.5" customHeight="1" x14ac:dyDescent="0.15"/>
    <row r="86" spans="9:17" ht="13.5" customHeight="1" x14ac:dyDescent="0.15">
      <c r="I86" s="876" t="s">
        <v>452</v>
      </c>
      <c r="J86" s="876"/>
      <c r="K86" s="876"/>
      <c r="L86" s="876"/>
      <c r="M86" s="876"/>
      <c r="N86" s="876"/>
      <c r="O86" s="876"/>
      <c r="P86" s="876"/>
      <c r="Q86" s="876"/>
    </row>
    <row r="87" spans="9:17" x14ac:dyDescent="0.15">
      <c r="I87" s="876"/>
      <c r="J87" s="876"/>
      <c r="K87" s="876"/>
      <c r="L87" s="876"/>
      <c r="M87" s="876"/>
      <c r="N87" s="876"/>
      <c r="O87" s="876"/>
      <c r="P87" s="876"/>
      <c r="Q87" s="876"/>
    </row>
    <row r="88" spans="9:17" x14ac:dyDescent="0.15">
      <c r="I88" s="876"/>
      <c r="J88" s="876"/>
      <c r="K88" s="876"/>
      <c r="L88" s="876"/>
      <c r="M88" s="876"/>
      <c r="N88" s="876"/>
      <c r="O88" s="876"/>
      <c r="P88" s="876"/>
      <c r="Q88" s="876"/>
    </row>
    <row r="89" spans="9:17" x14ac:dyDescent="0.15">
      <c r="I89" s="876"/>
      <c r="J89" s="876"/>
      <c r="K89" s="876"/>
      <c r="L89" s="876"/>
      <c r="M89" s="876"/>
      <c r="N89" s="876"/>
      <c r="O89" s="876"/>
      <c r="P89" s="876"/>
      <c r="Q89" s="876"/>
    </row>
    <row r="98" spans="9:17" x14ac:dyDescent="0.15">
      <c r="I98" s="876"/>
      <c r="J98" s="876"/>
      <c r="K98" s="876"/>
      <c r="L98" s="876"/>
      <c r="M98" s="876"/>
      <c r="N98" s="876"/>
      <c r="O98" s="876"/>
      <c r="P98" s="876"/>
      <c r="Q98" s="7"/>
    </row>
    <row r="99" spans="9:17" ht="13.5" customHeight="1" x14ac:dyDescent="0.15">
      <c r="I99" s="528"/>
      <c r="J99" s="877"/>
      <c r="K99" s="877"/>
      <c r="L99" s="877"/>
      <c r="M99" s="877"/>
      <c r="N99" s="877"/>
      <c r="O99" s="877"/>
      <c r="P99" s="877"/>
      <c r="Q99" s="877"/>
    </row>
    <row r="100" spans="9:17" x14ac:dyDescent="0.15">
      <c r="I100" s="529"/>
      <c r="J100" s="877"/>
      <c r="K100" s="877"/>
      <c r="L100" s="877"/>
      <c r="M100" s="877"/>
      <c r="N100" s="877"/>
      <c r="O100" s="877"/>
      <c r="P100" s="877"/>
      <c r="Q100" s="877"/>
    </row>
    <row r="101" spans="9:17" x14ac:dyDescent="0.15">
      <c r="I101" s="7"/>
      <c r="J101" s="529"/>
      <c r="K101" s="7"/>
      <c r="L101" s="7"/>
      <c r="M101" s="7"/>
      <c r="N101" s="7"/>
      <c r="O101" s="7"/>
      <c r="P101" s="7"/>
      <c r="Q101" s="7"/>
    </row>
    <row r="102" spans="9:17" ht="13.5" customHeight="1" x14ac:dyDescent="0.15">
      <c r="I102" s="529"/>
      <c r="J102" s="7"/>
      <c r="K102" s="533"/>
      <c r="L102" s="534"/>
      <c r="M102" s="534"/>
      <c r="N102" s="534"/>
      <c r="O102" s="534"/>
      <c r="P102" s="534"/>
      <c r="Q102" s="7"/>
    </row>
    <row r="103" spans="9:17" ht="13.5" customHeight="1" x14ac:dyDescent="0.15">
      <c r="I103" s="532"/>
      <c r="J103" s="535"/>
      <c r="K103" s="535"/>
      <c r="L103" s="535"/>
      <c r="M103" s="535"/>
      <c r="N103" s="535"/>
      <c r="O103" s="535"/>
      <c r="P103" s="535"/>
      <c r="Q103" s="535"/>
    </row>
    <row r="104" spans="9:17" x14ac:dyDescent="0.15">
      <c r="I104" s="7"/>
      <c r="J104" s="535"/>
      <c r="K104" s="535"/>
      <c r="L104" s="535"/>
      <c r="M104" s="535"/>
      <c r="N104" s="535"/>
      <c r="O104" s="535"/>
      <c r="P104" s="535"/>
      <c r="Q104" s="535"/>
    </row>
    <row r="114" spans="9:17" x14ac:dyDescent="0.15">
      <c r="I114" s="544"/>
    </row>
    <row r="115" spans="9:17" x14ac:dyDescent="0.15">
      <c r="I115" s="544"/>
    </row>
    <row r="116" spans="9:17" x14ac:dyDescent="0.15">
      <c r="I116" s="544"/>
    </row>
    <row r="117" spans="9:17" x14ac:dyDescent="0.15">
      <c r="I117" s="544"/>
    </row>
    <row r="118" spans="9:17" x14ac:dyDescent="0.15">
      <c r="I118" s="544"/>
      <c r="J118" s="544"/>
      <c r="K118" s="544"/>
      <c r="L118" s="544"/>
      <c r="M118" s="544"/>
      <c r="N118" s="544"/>
    </row>
    <row r="119" spans="9:17" x14ac:dyDescent="0.15">
      <c r="I119" s="525"/>
    </row>
    <row r="127" spans="9:17" ht="13.5" customHeight="1" x14ac:dyDescent="0.15">
      <c r="I127" s="876" t="s">
        <v>452</v>
      </c>
      <c r="J127" s="876"/>
      <c r="K127" s="876"/>
      <c r="L127" s="876"/>
      <c r="M127" s="876"/>
      <c r="N127" s="876"/>
      <c r="O127" s="876"/>
      <c r="P127" s="876"/>
      <c r="Q127" s="876"/>
    </row>
    <row r="128" spans="9:17" x14ac:dyDescent="0.15">
      <c r="I128" s="876"/>
      <c r="J128" s="876"/>
      <c r="K128" s="876"/>
      <c r="L128" s="876"/>
      <c r="M128" s="876"/>
      <c r="N128" s="876"/>
      <c r="O128" s="876"/>
      <c r="P128" s="876"/>
      <c r="Q128" s="876"/>
    </row>
    <row r="129" spans="9:17" x14ac:dyDescent="0.15">
      <c r="I129" s="876"/>
      <c r="J129" s="876"/>
      <c r="K129" s="876"/>
      <c r="L129" s="876"/>
      <c r="M129" s="876"/>
      <c r="N129" s="876"/>
      <c r="O129" s="876"/>
      <c r="P129" s="876"/>
      <c r="Q129" s="876"/>
    </row>
    <row r="130" spans="9:17" x14ac:dyDescent="0.15">
      <c r="I130" s="876"/>
      <c r="J130" s="876"/>
      <c r="K130" s="876"/>
      <c r="L130" s="876"/>
      <c r="M130" s="876"/>
      <c r="N130" s="876"/>
      <c r="O130" s="876"/>
      <c r="P130" s="876"/>
      <c r="Q130" s="876"/>
    </row>
    <row r="140" spans="9:17" x14ac:dyDescent="0.15">
      <c r="J140" s="535"/>
      <c r="K140" s="535"/>
      <c r="L140" s="535"/>
      <c r="M140" s="535"/>
      <c r="N140" s="535"/>
      <c r="O140" s="535"/>
      <c r="P140" s="535"/>
      <c r="Q140" s="535"/>
    </row>
    <row r="141" spans="9:17" ht="13.5" customHeight="1" x14ac:dyDescent="0.15">
      <c r="J141" s="529"/>
      <c r="K141" s="528"/>
      <c r="L141" s="537"/>
      <c r="M141" s="535"/>
      <c r="N141" s="535"/>
      <c r="O141" s="535"/>
      <c r="P141" s="535"/>
      <c r="Q141" s="534"/>
    </row>
    <row r="142" spans="9:17" ht="13.5" customHeight="1" x14ac:dyDescent="0.15">
      <c r="J142" s="529"/>
      <c r="K142" s="535"/>
      <c r="L142" s="535"/>
      <c r="M142" s="535"/>
      <c r="N142" s="535"/>
      <c r="O142" s="535"/>
      <c r="P142" s="535"/>
      <c r="Q142" s="535"/>
    </row>
    <row r="143" spans="9:17" x14ac:dyDescent="0.15">
      <c r="J143" s="529"/>
      <c r="K143" s="535"/>
      <c r="L143" s="535"/>
      <c r="M143" s="535"/>
      <c r="N143" s="535"/>
      <c r="O143" s="535"/>
      <c r="P143" s="535"/>
      <c r="Q143" s="535"/>
    </row>
    <row r="144" spans="9:17" ht="13.5" customHeight="1" x14ac:dyDescent="0.15">
      <c r="J144" s="541"/>
      <c r="K144" s="7"/>
      <c r="M144" s="535"/>
      <c r="N144" s="535"/>
      <c r="O144" s="535"/>
      <c r="P144" s="535"/>
      <c r="Q144" s="534"/>
    </row>
    <row r="145" spans="10:18" ht="13.5" customHeight="1" x14ac:dyDescent="0.15">
      <c r="J145" s="7"/>
      <c r="K145" s="535"/>
      <c r="L145" s="536"/>
      <c r="M145" s="536"/>
      <c r="N145" s="536"/>
      <c r="O145" s="536"/>
      <c r="P145" s="536"/>
      <c r="Q145" s="536"/>
    </row>
    <row r="146" spans="10:18" x14ac:dyDescent="0.15">
      <c r="J146" s="7"/>
      <c r="K146" s="7"/>
      <c r="L146" s="536"/>
      <c r="M146" s="536"/>
      <c r="N146" s="536"/>
      <c r="O146" s="536"/>
      <c r="P146" s="536"/>
      <c r="Q146" s="536"/>
    </row>
    <row r="147" spans="10:18" ht="13.5" customHeight="1" x14ac:dyDescent="0.15">
      <c r="J147" s="539"/>
      <c r="K147" s="7"/>
      <c r="L147" s="7"/>
      <c r="M147" s="7"/>
      <c r="N147" s="7"/>
      <c r="O147" s="7"/>
      <c r="P147" s="7"/>
      <c r="Q147" s="7"/>
    </row>
    <row r="148" spans="10:18" ht="13.5" customHeight="1" x14ac:dyDescent="0.15">
      <c r="J148" s="539"/>
      <c r="K148" s="532"/>
      <c r="L148" s="535"/>
      <c r="M148" s="535"/>
      <c r="N148" s="535"/>
      <c r="O148" s="535"/>
      <c r="P148" s="535"/>
      <c r="Q148" s="535"/>
      <c r="R148" s="526"/>
    </row>
    <row r="149" spans="10:18" ht="13.5" customHeight="1" x14ac:dyDescent="0.15">
      <c r="J149" s="539"/>
      <c r="K149" s="7"/>
      <c r="L149" s="535"/>
      <c r="M149" s="535"/>
      <c r="N149" s="535"/>
      <c r="O149" s="535"/>
      <c r="P149" s="535"/>
      <c r="Q149" s="535"/>
      <c r="R149" s="526"/>
    </row>
    <row r="150" spans="10:18" ht="13.5" customHeight="1" x14ac:dyDescent="0.15">
      <c r="J150" s="539"/>
      <c r="K150" s="532"/>
      <c r="L150" s="538"/>
      <c r="M150" s="538"/>
      <c r="N150" s="538"/>
      <c r="O150" s="538"/>
      <c r="P150" s="538"/>
      <c r="Q150" s="538"/>
      <c r="R150" s="526"/>
    </row>
    <row r="151" spans="10:18" ht="13.5" customHeight="1" x14ac:dyDescent="0.15">
      <c r="J151" s="539"/>
      <c r="K151" s="7"/>
      <c r="L151" s="538"/>
      <c r="M151" s="538"/>
      <c r="N151" s="538"/>
      <c r="O151" s="538"/>
      <c r="P151" s="538"/>
      <c r="Q151" s="538"/>
    </row>
    <row r="152" spans="10:18" x14ac:dyDescent="0.15">
      <c r="J152" s="539"/>
      <c r="K152" s="528"/>
      <c r="L152" s="529"/>
      <c r="M152" s="7"/>
      <c r="N152" s="7"/>
      <c r="O152" s="7"/>
      <c r="P152" s="7"/>
      <c r="Q152" s="7"/>
    </row>
    <row r="153" spans="10:18" ht="13.5" customHeight="1" x14ac:dyDescent="0.15">
      <c r="J153" s="539"/>
      <c r="Q153" s="527"/>
      <c r="R153" s="527"/>
    </row>
    <row r="154" spans="10:18" x14ac:dyDescent="0.15">
      <c r="J154" s="539"/>
    </row>
    <row r="155" spans="10:18" ht="13.5" customHeight="1" x14ac:dyDescent="0.15"/>
    <row r="168" spans="1:16" ht="13.5" customHeight="1" x14ac:dyDescent="0.15">
      <c r="A168" s="523" t="s">
        <v>510</v>
      </c>
    </row>
    <row r="169" spans="1:16" ht="13.5" customHeight="1" x14ac:dyDescent="0.15">
      <c r="A169" s="876" t="s">
        <v>452</v>
      </c>
      <c r="B169" s="876"/>
      <c r="C169" s="876"/>
      <c r="D169" s="876"/>
      <c r="E169" s="876"/>
      <c r="F169" s="876"/>
      <c r="G169" s="876"/>
      <c r="H169" s="876"/>
    </row>
    <row r="170" spans="1:16" x14ac:dyDescent="0.15">
      <c r="A170" s="876"/>
      <c r="B170" s="876"/>
      <c r="C170" s="876"/>
      <c r="D170" s="876"/>
      <c r="E170" s="876"/>
      <c r="F170" s="876"/>
      <c r="G170" s="876"/>
      <c r="H170" s="876"/>
    </row>
    <row r="171" spans="1:16" x14ac:dyDescent="0.15">
      <c r="A171" s="876"/>
      <c r="B171" s="876"/>
      <c r="C171" s="876"/>
      <c r="D171" s="876"/>
      <c r="E171" s="876"/>
      <c r="F171" s="876"/>
      <c r="G171" s="876"/>
      <c r="H171" s="876"/>
    </row>
    <row r="172" spans="1:16" x14ac:dyDescent="0.15">
      <c r="A172" s="876"/>
      <c r="B172" s="876"/>
      <c r="C172" s="876"/>
      <c r="D172" s="876"/>
      <c r="E172" s="876"/>
      <c r="F172" s="876"/>
      <c r="G172" s="876"/>
      <c r="H172" s="876"/>
    </row>
    <row r="175" spans="1:16" x14ac:dyDescent="0.15">
      <c r="K175" s="524"/>
      <c r="L175" s="524"/>
      <c r="M175" s="524"/>
      <c r="N175" s="524"/>
      <c r="O175" s="524"/>
      <c r="P175" s="524"/>
    </row>
    <row r="176" spans="1:16" x14ac:dyDescent="0.15">
      <c r="K176" s="524"/>
      <c r="L176" s="524"/>
      <c r="M176" s="524"/>
      <c r="N176" s="524"/>
      <c r="O176" s="524"/>
      <c r="P176" s="524"/>
    </row>
    <row r="179" spans="9:10" x14ac:dyDescent="0.15">
      <c r="I179" s="524"/>
      <c r="J179" s="524"/>
    </row>
    <row r="180" spans="9:10" x14ac:dyDescent="0.15">
      <c r="I180" s="524"/>
      <c r="J180" s="524"/>
    </row>
    <row r="199" spans="9:17" x14ac:dyDescent="0.15">
      <c r="J199" s="7"/>
      <c r="K199" s="7"/>
      <c r="L199" s="7"/>
      <c r="M199" s="7"/>
      <c r="N199" s="7"/>
      <c r="O199" s="7"/>
      <c r="P199" s="7"/>
      <c r="Q199" s="7"/>
    </row>
    <row r="200" spans="9:17" ht="13.5" customHeight="1" x14ac:dyDescent="0.15">
      <c r="I200" s="528"/>
      <c r="J200" s="534"/>
      <c r="K200" s="534"/>
      <c r="L200" s="534"/>
      <c r="M200" s="534"/>
      <c r="N200" s="534"/>
      <c r="O200" s="534"/>
      <c r="P200" s="534"/>
      <c r="Q200" s="534"/>
    </row>
    <row r="201" spans="9:17" x14ac:dyDescent="0.15">
      <c r="I201" s="529"/>
      <c r="J201" s="534"/>
      <c r="K201" s="534"/>
      <c r="L201" s="534"/>
      <c r="M201" s="534"/>
      <c r="N201" s="534"/>
      <c r="O201" s="534"/>
      <c r="P201" s="534"/>
      <c r="Q201" s="534"/>
    </row>
    <row r="202" spans="9:17" x14ac:dyDescent="0.15">
      <c r="I202" s="7"/>
      <c r="J202" s="529"/>
      <c r="K202" s="7"/>
      <c r="L202" s="7"/>
      <c r="M202" s="7"/>
      <c r="N202" s="7"/>
      <c r="O202" s="7"/>
      <c r="P202" s="7"/>
      <c r="Q202" s="7"/>
    </row>
    <row r="203" spans="9:17" ht="13.5" customHeight="1" x14ac:dyDescent="0.15">
      <c r="I203" s="535"/>
      <c r="J203" s="533"/>
      <c r="K203" s="7"/>
      <c r="L203" s="7"/>
      <c r="M203" s="7"/>
      <c r="N203" s="7"/>
      <c r="O203" s="7"/>
      <c r="P203" s="7"/>
      <c r="Q203" s="7"/>
    </row>
    <row r="204" spans="9:17" ht="13.5" customHeight="1" x14ac:dyDescent="0.15">
      <c r="I204" s="532"/>
      <c r="J204" s="535"/>
      <c r="K204" s="535"/>
      <c r="L204" s="535"/>
      <c r="M204" s="535"/>
      <c r="N204" s="535"/>
      <c r="O204" s="535"/>
      <c r="P204" s="535"/>
      <c r="Q204" s="535"/>
    </row>
    <row r="205" spans="9:17" x14ac:dyDescent="0.15">
      <c r="I205" s="7"/>
      <c r="J205" s="535"/>
      <c r="K205" s="535"/>
      <c r="L205" s="535"/>
      <c r="M205" s="535"/>
      <c r="N205" s="535"/>
      <c r="O205" s="535"/>
      <c r="P205" s="535"/>
      <c r="Q205" s="535"/>
    </row>
    <row r="207" spans="9:17" x14ac:dyDescent="0.15">
      <c r="I207" s="540"/>
    </row>
    <row r="213" spans="1:17" x14ac:dyDescent="0.15">
      <c r="J213" s="540"/>
    </row>
    <row r="214" spans="1:17" x14ac:dyDescent="0.15">
      <c r="I214" s="523"/>
      <c r="K214" s="525"/>
      <c r="L214" s="526"/>
      <c r="M214" s="876" t="s">
        <v>453</v>
      </c>
      <c r="N214" s="876"/>
      <c r="O214" s="876"/>
      <c r="P214" s="876"/>
      <c r="Q214" s="876"/>
    </row>
    <row r="215" spans="1:17" x14ac:dyDescent="0.15">
      <c r="J215" s="540"/>
      <c r="M215" s="876"/>
      <c r="N215" s="876"/>
      <c r="O215" s="876"/>
      <c r="P215" s="876"/>
      <c r="Q215" s="876"/>
    </row>
    <row r="216" spans="1:17" x14ac:dyDescent="0.15">
      <c r="M216" s="876"/>
      <c r="N216" s="876"/>
      <c r="O216" s="876"/>
      <c r="P216" s="876"/>
      <c r="Q216" s="876"/>
    </row>
    <row r="217" spans="1:17" x14ac:dyDescent="0.15">
      <c r="M217" s="876"/>
      <c r="N217" s="876"/>
      <c r="O217" s="876"/>
      <c r="P217" s="876"/>
      <c r="Q217" s="876"/>
    </row>
    <row r="218" spans="1:17" x14ac:dyDescent="0.15">
      <c r="M218" s="876"/>
      <c r="N218" s="876"/>
      <c r="O218" s="876"/>
      <c r="P218" s="876"/>
      <c r="Q218" s="876"/>
    </row>
    <row r="219" spans="1:17" x14ac:dyDescent="0.15">
      <c r="A219" s="7"/>
      <c r="B219" s="7"/>
      <c r="C219" s="7"/>
      <c r="D219" s="7"/>
      <c r="E219" s="7"/>
      <c r="F219" s="7"/>
      <c r="G219" s="7"/>
      <c r="H219" s="7"/>
      <c r="I219" s="7"/>
      <c r="J219" s="7"/>
      <c r="K219" s="7"/>
      <c r="L219" s="7"/>
      <c r="M219" s="876"/>
      <c r="N219" s="876"/>
      <c r="O219" s="876"/>
      <c r="P219" s="876"/>
      <c r="Q219" s="876"/>
    </row>
    <row r="220" spans="1:17" x14ac:dyDescent="0.15">
      <c r="A220" s="7"/>
      <c r="B220" s="7"/>
      <c r="C220" s="7"/>
      <c r="D220" s="7"/>
      <c r="E220" s="7"/>
      <c r="F220" s="7"/>
      <c r="G220" s="7"/>
      <c r="H220" s="7"/>
      <c r="I220" s="7"/>
      <c r="J220" s="7"/>
      <c r="K220" s="7"/>
      <c r="L220" s="7"/>
    </row>
    <row r="221" spans="1:17" x14ac:dyDescent="0.15">
      <c r="A221" s="7"/>
      <c r="B221" s="7"/>
      <c r="C221" s="7"/>
      <c r="D221" s="7"/>
      <c r="E221" s="7"/>
      <c r="F221" s="7"/>
      <c r="G221" s="7"/>
      <c r="H221" s="7"/>
      <c r="I221" s="7"/>
      <c r="J221" s="7"/>
      <c r="K221" s="7"/>
      <c r="L221" s="7"/>
    </row>
    <row r="222" spans="1:17" x14ac:dyDescent="0.15">
      <c r="A222" s="7"/>
      <c r="B222" s="7"/>
      <c r="C222" s="7"/>
      <c r="D222" s="7"/>
      <c r="E222" s="7"/>
      <c r="F222" s="7"/>
      <c r="G222" s="7"/>
      <c r="H222" s="7"/>
      <c r="I222" s="7"/>
      <c r="J222" s="7"/>
      <c r="K222" s="7"/>
      <c r="L222" s="7"/>
      <c r="M222" s="7"/>
      <c r="N222" s="7"/>
      <c r="O222" s="7"/>
      <c r="P222" s="7"/>
    </row>
    <row r="223" spans="1:17" ht="13.5" customHeight="1" x14ac:dyDescent="0.15">
      <c r="A223" s="7"/>
      <c r="B223" s="529"/>
      <c r="C223" s="7"/>
      <c r="D223" s="7"/>
      <c r="E223" s="7"/>
      <c r="F223" s="7"/>
      <c r="G223" s="7"/>
      <c r="H223" s="7"/>
      <c r="I223" s="7"/>
      <c r="J223" s="7"/>
      <c r="K223" s="7"/>
      <c r="L223" s="7"/>
      <c r="M223" s="7"/>
      <c r="N223" s="7"/>
      <c r="O223" s="7"/>
      <c r="P223" s="7"/>
    </row>
    <row r="224" spans="1:17" ht="13.5" customHeight="1" x14ac:dyDescent="0.15">
      <c r="A224" s="7"/>
      <c r="B224" s="529"/>
      <c r="C224" s="7"/>
      <c r="D224" s="7"/>
      <c r="E224" s="7"/>
      <c r="F224" s="7"/>
      <c r="G224" s="7"/>
      <c r="H224" s="7"/>
      <c r="I224" s="7"/>
      <c r="J224" s="7"/>
      <c r="K224" s="7"/>
      <c r="L224" s="7"/>
      <c r="M224" s="7"/>
      <c r="N224" s="7"/>
      <c r="O224" s="7"/>
      <c r="P224" s="7"/>
    </row>
    <row r="225" spans="1:16" ht="13.5" customHeight="1" x14ac:dyDescent="0.15">
      <c r="A225" s="7"/>
      <c r="B225" s="529"/>
      <c r="C225" s="7"/>
      <c r="D225" s="7"/>
      <c r="E225" s="7"/>
      <c r="F225" s="7"/>
      <c r="G225" s="7"/>
      <c r="H225" s="7"/>
      <c r="I225" s="7"/>
      <c r="J225" s="7"/>
      <c r="K225" s="7"/>
      <c r="L225" s="7"/>
      <c r="M225" s="7"/>
      <c r="N225" s="7"/>
      <c r="O225" s="7"/>
      <c r="P225" s="7"/>
    </row>
    <row r="226" spans="1:16" ht="13.5" customHeight="1" x14ac:dyDescent="0.15">
      <c r="A226" s="7"/>
      <c r="B226" s="7"/>
      <c r="C226" s="7"/>
      <c r="D226" s="7"/>
      <c r="E226" s="7"/>
      <c r="F226" s="7"/>
      <c r="G226" s="7"/>
      <c r="H226" s="7"/>
      <c r="I226" s="7"/>
      <c r="J226" s="7"/>
      <c r="K226" s="7"/>
      <c r="L226" s="7"/>
      <c r="M226" s="7"/>
      <c r="N226" s="7"/>
      <c r="O226" s="7"/>
      <c r="P226" s="7"/>
    </row>
    <row r="227" spans="1:16" ht="13.5" customHeight="1" x14ac:dyDescent="0.15">
      <c r="A227" s="7"/>
      <c r="B227" s="7"/>
      <c r="C227" s="7"/>
      <c r="D227" s="7"/>
      <c r="E227" s="7"/>
      <c r="F227" s="7"/>
      <c r="G227" s="7"/>
      <c r="H227" s="7"/>
      <c r="I227" s="7"/>
      <c r="J227" s="7"/>
      <c r="K227" s="7"/>
      <c r="L227" s="7"/>
      <c r="M227" s="7"/>
      <c r="N227" s="7"/>
      <c r="O227" s="7"/>
      <c r="P227" s="7"/>
    </row>
    <row r="228" spans="1:16" ht="13.5" customHeight="1" x14ac:dyDescent="0.15">
      <c r="A228" s="7"/>
      <c r="B228" s="7"/>
      <c r="C228" s="7"/>
      <c r="D228" s="7"/>
      <c r="E228" s="7"/>
      <c r="F228" s="7"/>
      <c r="G228" s="7"/>
      <c r="H228" s="7"/>
      <c r="I228" s="7"/>
      <c r="J228" s="7"/>
      <c r="K228" s="878"/>
      <c r="L228" s="878"/>
      <c r="M228" s="878"/>
      <c r="N228" s="878"/>
      <c r="O228" s="878"/>
      <c r="P228" s="878"/>
    </row>
    <row r="229" spans="1:16" ht="13.5" customHeight="1" x14ac:dyDescent="0.15">
      <c r="A229" s="7"/>
      <c r="B229" s="7"/>
      <c r="C229" s="7"/>
      <c r="D229" s="7"/>
      <c r="E229" s="7"/>
      <c r="F229" s="7"/>
      <c r="G229" s="7"/>
      <c r="H229" s="7"/>
      <c r="I229" s="7"/>
      <c r="J229" s="7"/>
      <c r="K229" s="7"/>
      <c r="L229" s="7"/>
      <c r="M229" s="7"/>
      <c r="N229" s="7"/>
      <c r="O229" s="7"/>
      <c r="P229" s="7"/>
    </row>
    <row r="230" spans="1:16" ht="13.5" customHeight="1" x14ac:dyDescent="0.15">
      <c r="A230" s="7"/>
      <c r="B230" s="7"/>
      <c r="C230" s="7"/>
      <c r="D230" s="7"/>
      <c r="E230" s="7"/>
      <c r="F230" s="7"/>
      <c r="G230" s="7"/>
      <c r="H230" s="7"/>
      <c r="I230" s="542"/>
      <c r="J230" s="7"/>
      <c r="K230" s="878"/>
      <c r="L230" s="878"/>
      <c r="M230" s="878"/>
      <c r="N230" s="878"/>
      <c r="O230" s="878"/>
      <c r="P230" s="878"/>
    </row>
    <row r="231" spans="1:16" x14ac:dyDescent="0.15">
      <c r="A231" s="7"/>
      <c r="B231" s="7"/>
      <c r="C231" s="7"/>
      <c r="D231" s="7"/>
      <c r="E231" s="7"/>
      <c r="F231" s="7"/>
      <c r="G231" s="7"/>
      <c r="H231" s="7"/>
      <c r="I231" s="7"/>
      <c r="J231" s="7"/>
      <c r="K231" s="7"/>
      <c r="L231" s="7"/>
      <c r="M231" s="7"/>
      <c r="N231" s="7"/>
      <c r="O231" s="7"/>
      <c r="P231" s="7"/>
    </row>
    <row r="232" spans="1:16" ht="13.5" customHeight="1" x14ac:dyDescent="0.15">
      <c r="A232" s="7"/>
      <c r="B232" s="7"/>
      <c r="C232" s="7"/>
      <c r="D232" s="7"/>
      <c r="E232" s="7"/>
      <c r="F232" s="7"/>
      <c r="G232" s="7"/>
      <c r="H232" s="7"/>
      <c r="I232" s="542"/>
      <c r="J232" s="542"/>
      <c r="K232" s="529"/>
      <c r="L232" s="7"/>
      <c r="M232" s="7"/>
      <c r="N232" s="7"/>
      <c r="O232" s="879"/>
      <c r="P232" s="879"/>
    </row>
    <row r="233" spans="1:16" ht="13.5" customHeight="1" x14ac:dyDescent="0.15">
      <c r="A233" s="7"/>
      <c r="B233" s="7"/>
      <c r="C233" s="7"/>
      <c r="D233" s="7"/>
      <c r="E233" s="7"/>
      <c r="F233" s="7"/>
      <c r="G233" s="7"/>
      <c r="H233" s="7"/>
      <c r="I233" s="7"/>
      <c r="J233" s="7"/>
      <c r="K233" s="7"/>
      <c r="L233" s="7"/>
      <c r="M233" s="7"/>
      <c r="N233" s="7"/>
      <c r="O233" s="879"/>
      <c r="P233" s="879"/>
    </row>
    <row r="234" spans="1:16" x14ac:dyDescent="0.15">
      <c r="A234" s="7"/>
      <c r="B234" s="7"/>
      <c r="C234" s="7"/>
      <c r="D234" s="7"/>
      <c r="E234" s="7"/>
      <c r="F234" s="7"/>
      <c r="G234" s="7"/>
      <c r="H234" s="7"/>
      <c r="I234" s="542"/>
      <c r="J234" s="542"/>
      <c r="K234" s="7"/>
      <c r="L234" s="7"/>
      <c r="M234" s="7"/>
      <c r="N234" s="7"/>
      <c r="O234" s="879"/>
      <c r="P234" s="879"/>
    </row>
    <row r="235" spans="1:16" x14ac:dyDescent="0.15">
      <c r="A235" s="7"/>
      <c r="B235" s="7"/>
      <c r="C235" s="7"/>
      <c r="D235" s="7"/>
      <c r="E235" s="7"/>
      <c r="F235" s="7"/>
      <c r="G235" s="7"/>
      <c r="H235" s="7"/>
      <c r="I235" s="7"/>
      <c r="J235" s="7"/>
      <c r="K235" s="7"/>
      <c r="L235" s="7"/>
      <c r="M235" s="7"/>
      <c r="N235" s="7"/>
      <c r="O235" s="7"/>
      <c r="P235" s="7"/>
    </row>
    <row r="236" spans="1:16" x14ac:dyDescent="0.15">
      <c r="A236" s="7"/>
      <c r="B236" s="7"/>
      <c r="C236" s="7"/>
      <c r="D236" s="7"/>
      <c r="E236" s="7"/>
      <c r="F236" s="7"/>
      <c r="G236" s="7"/>
      <c r="H236" s="7"/>
      <c r="I236" s="7"/>
      <c r="J236" s="7"/>
      <c r="K236" s="7"/>
      <c r="L236" s="7"/>
      <c r="M236" s="7"/>
      <c r="N236" s="7"/>
      <c r="O236" s="7"/>
      <c r="P236" s="7"/>
    </row>
    <row r="237" spans="1:16" x14ac:dyDescent="0.15">
      <c r="A237" s="7"/>
      <c r="B237" s="7"/>
      <c r="C237" s="7"/>
      <c r="D237" s="7"/>
      <c r="E237" s="7"/>
      <c r="F237" s="7"/>
      <c r="G237" s="7"/>
      <c r="H237" s="7"/>
      <c r="I237" s="7"/>
      <c r="J237" s="7"/>
      <c r="K237" s="7"/>
      <c r="L237" s="7"/>
      <c r="M237" s="7"/>
      <c r="N237" s="7"/>
      <c r="O237" s="7"/>
      <c r="P237" s="7"/>
    </row>
    <row r="238" spans="1:16" x14ac:dyDescent="0.15">
      <c r="A238" s="7"/>
      <c r="B238" s="7"/>
      <c r="C238" s="7"/>
      <c r="D238" s="7"/>
      <c r="E238" s="7"/>
      <c r="F238" s="7"/>
      <c r="G238" s="7"/>
      <c r="H238" s="7"/>
      <c r="I238" s="7"/>
      <c r="J238" s="7"/>
      <c r="K238" s="7"/>
      <c r="L238" s="7"/>
      <c r="M238" s="7"/>
      <c r="N238" s="7"/>
      <c r="O238" s="7"/>
      <c r="P238" s="7"/>
    </row>
    <row r="239" spans="1:16" x14ac:dyDescent="0.15">
      <c r="A239" s="7"/>
      <c r="B239" s="7"/>
      <c r="C239" s="7"/>
      <c r="D239" s="7"/>
      <c r="E239" s="7"/>
      <c r="F239" s="7"/>
      <c r="G239" s="7"/>
      <c r="H239" s="7"/>
      <c r="I239" s="7"/>
      <c r="J239" s="7"/>
      <c r="K239" s="7"/>
      <c r="L239" s="7"/>
      <c r="M239" s="7"/>
      <c r="N239" s="7"/>
      <c r="O239" s="7"/>
      <c r="P239" s="7"/>
    </row>
    <row r="240" spans="1:16" x14ac:dyDescent="0.15">
      <c r="A240" s="7"/>
      <c r="B240" s="7"/>
      <c r="C240" s="7"/>
      <c r="D240" s="7"/>
      <c r="E240" s="7"/>
      <c r="F240" s="7"/>
      <c r="G240" s="7"/>
      <c r="H240" s="7"/>
      <c r="I240" s="7"/>
      <c r="J240" s="7"/>
      <c r="K240" s="7"/>
      <c r="L240" s="7"/>
      <c r="M240" s="7"/>
      <c r="N240" s="7"/>
      <c r="O240" s="7"/>
      <c r="P240" s="7"/>
    </row>
    <row r="241" spans="1:18" x14ac:dyDescent="0.15">
      <c r="A241" s="7"/>
      <c r="B241" s="7"/>
      <c r="C241" s="7"/>
      <c r="D241" s="7"/>
      <c r="E241" s="7"/>
      <c r="F241" s="7"/>
      <c r="G241" s="7"/>
      <c r="H241" s="7"/>
      <c r="I241" s="7"/>
      <c r="J241" s="7"/>
      <c r="K241" s="7"/>
      <c r="L241" s="7"/>
      <c r="M241" s="7"/>
      <c r="N241" s="7"/>
      <c r="O241" s="7"/>
      <c r="P241" s="7"/>
    </row>
    <row r="242" spans="1:18" x14ac:dyDescent="0.15">
      <c r="A242" s="7"/>
      <c r="B242" s="7"/>
      <c r="C242" s="7"/>
      <c r="D242" s="7"/>
      <c r="E242" s="7"/>
      <c r="F242" s="7"/>
      <c r="G242" s="7"/>
      <c r="H242" s="7"/>
      <c r="I242" s="7"/>
      <c r="J242" s="7"/>
      <c r="K242" s="7"/>
      <c r="L242" s="7"/>
      <c r="M242" s="7"/>
      <c r="N242" s="7"/>
      <c r="O242" s="7"/>
      <c r="P242" s="7"/>
    </row>
    <row r="243" spans="1:18" x14ac:dyDescent="0.15">
      <c r="A243" s="7"/>
      <c r="B243" s="7"/>
      <c r="C243" s="7"/>
      <c r="D243" s="7"/>
      <c r="E243" s="7"/>
      <c r="F243" s="7"/>
      <c r="G243" s="7"/>
      <c r="H243" s="7"/>
      <c r="I243" s="7"/>
      <c r="J243" s="7"/>
      <c r="K243" s="7"/>
      <c r="L243" s="7"/>
      <c r="M243" s="7"/>
      <c r="N243" s="7"/>
      <c r="O243" s="7"/>
      <c r="P243" s="7"/>
    </row>
    <row r="244" spans="1:18" x14ac:dyDescent="0.15">
      <c r="A244" s="7"/>
      <c r="B244" s="7"/>
      <c r="C244" s="7"/>
      <c r="D244" s="7"/>
      <c r="E244" s="7"/>
      <c r="F244" s="7"/>
      <c r="G244" s="7"/>
      <c r="H244" s="7"/>
      <c r="I244" s="7"/>
      <c r="J244" s="7"/>
      <c r="K244" s="7"/>
      <c r="L244" s="7"/>
      <c r="M244" s="7"/>
      <c r="N244" s="7"/>
      <c r="O244" s="7"/>
      <c r="P244" s="7"/>
    </row>
    <row r="245" spans="1:18" x14ac:dyDescent="0.15">
      <c r="A245" s="7"/>
      <c r="B245" s="7"/>
      <c r="C245" s="7"/>
      <c r="D245" s="7"/>
      <c r="E245" s="7"/>
      <c r="F245" s="7"/>
      <c r="G245" s="7"/>
      <c r="H245" s="7"/>
      <c r="I245" s="7"/>
      <c r="J245" s="7"/>
      <c r="K245" s="7"/>
      <c r="L245" s="7"/>
      <c r="M245" s="7"/>
      <c r="N245" s="7"/>
      <c r="O245" s="7"/>
      <c r="P245" s="7"/>
    </row>
    <row r="246" spans="1:18" ht="13.5" customHeight="1" x14ac:dyDescent="0.15">
      <c r="A246" s="7"/>
      <c r="B246" s="7"/>
      <c r="C246" s="7"/>
      <c r="D246" s="7"/>
      <c r="E246" s="7"/>
      <c r="F246" s="7"/>
      <c r="G246" s="7"/>
      <c r="H246" s="7"/>
      <c r="I246" s="7"/>
      <c r="J246" s="7"/>
      <c r="K246" s="878"/>
      <c r="L246" s="878"/>
      <c r="M246" s="878"/>
      <c r="N246" s="878"/>
      <c r="O246" s="878"/>
      <c r="P246" s="878"/>
    </row>
    <row r="247" spans="1:18" ht="13.5" customHeight="1" x14ac:dyDescent="0.15">
      <c r="A247" s="7"/>
      <c r="B247" s="7"/>
      <c r="C247" s="7"/>
      <c r="D247" s="7"/>
      <c r="E247" s="7"/>
      <c r="F247" s="7"/>
      <c r="G247" s="7"/>
      <c r="H247" s="7"/>
      <c r="I247" s="7"/>
      <c r="J247" s="7"/>
      <c r="K247" s="7"/>
      <c r="L247" s="7"/>
      <c r="M247" s="7"/>
      <c r="N247" s="7"/>
      <c r="O247" s="7"/>
      <c r="P247" s="7"/>
    </row>
    <row r="248" spans="1:18" ht="13.5" customHeight="1" x14ac:dyDescent="0.15">
      <c r="A248" s="7"/>
      <c r="B248" s="7"/>
      <c r="C248" s="7"/>
      <c r="D248" s="7"/>
      <c r="E248" s="7"/>
      <c r="F248" s="7"/>
      <c r="G248" s="7"/>
      <c r="H248" s="7"/>
      <c r="I248" s="7"/>
      <c r="J248" s="7"/>
      <c r="K248" s="7"/>
      <c r="L248" s="7"/>
      <c r="M248" s="7"/>
      <c r="N248" s="7"/>
      <c r="O248" s="7"/>
      <c r="P248" s="7"/>
      <c r="R248" s="523"/>
    </row>
    <row r="249" spans="1:18" x14ac:dyDescent="0.15">
      <c r="A249" s="7"/>
      <c r="B249" s="7"/>
      <c r="C249" s="7"/>
      <c r="D249" s="7"/>
      <c r="E249" s="7"/>
      <c r="F249" s="7"/>
      <c r="G249" s="7"/>
      <c r="H249" s="7"/>
      <c r="I249" s="7"/>
      <c r="J249" s="7"/>
      <c r="K249" s="7"/>
      <c r="L249" s="7"/>
      <c r="M249" s="7"/>
      <c r="N249" s="7"/>
      <c r="O249" s="7"/>
      <c r="P249" s="7"/>
    </row>
    <row r="250" spans="1:18" x14ac:dyDescent="0.15">
      <c r="A250" s="7"/>
      <c r="B250" s="7"/>
      <c r="C250" s="7"/>
      <c r="D250" s="7"/>
      <c r="E250" s="7"/>
      <c r="F250" s="7"/>
      <c r="G250" s="7"/>
      <c r="H250" s="7"/>
      <c r="I250" s="7"/>
      <c r="J250" s="542"/>
      <c r="K250" s="7"/>
      <c r="L250" s="7"/>
      <c r="M250" s="7"/>
      <c r="N250" s="7"/>
      <c r="O250" s="7"/>
      <c r="P250" s="7"/>
    </row>
    <row r="251" spans="1:18" x14ac:dyDescent="0.15">
      <c r="A251" s="7"/>
      <c r="B251" s="7"/>
      <c r="C251" s="7"/>
      <c r="D251" s="7"/>
      <c r="E251" s="7"/>
      <c r="F251" s="7"/>
      <c r="G251" s="7"/>
      <c r="H251" s="7"/>
      <c r="I251" s="543"/>
      <c r="J251" s="7"/>
      <c r="K251" s="7"/>
      <c r="L251" s="7"/>
      <c r="M251" s="7"/>
      <c r="N251" s="7"/>
      <c r="O251" s="7"/>
      <c r="P251" s="7"/>
    </row>
    <row r="252" spans="1:18" x14ac:dyDescent="0.15">
      <c r="A252" s="7"/>
      <c r="B252" s="7"/>
      <c r="C252" s="7"/>
      <c r="D252" s="7"/>
      <c r="E252" s="7"/>
      <c r="F252" s="7"/>
      <c r="G252" s="7"/>
      <c r="H252" s="7"/>
      <c r="I252" s="7"/>
      <c r="J252" s="7"/>
      <c r="K252" s="7"/>
      <c r="L252" s="7"/>
      <c r="M252" s="7"/>
      <c r="N252" s="7"/>
      <c r="O252" s="7"/>
      <c r="P252" s="7"/>
    </row>
    <row r="253" spans="1:18" x14ac:dyDescent="0.15">
      <c r="A253" s="7"/>
      <c r="B253" s="7"/>
      <c r="C253" s="7"/>
      <c r="D253" s="7"/>
      <c r="E253" s="7"/>
      <c r="F253" s="7"/>
      <c r="G253" s="7"/>
      <c r="H253" s="7"/>
      <c r="I253" s="7"/>
      <c r="J253" s="7"/>
      <c r="K253" s="7"/>
      <c r="L253" s="7"/>
      <c r="M253" s="7"/>
      <c r="N253" s="7"/>
      <c r="O253" s="7"/>
      <c r="P253" s="7"/>
    </row>
    <row r="254" spans="1:18" x14ac:dyDescent="0.15">
      <c r="A254" s="7"/>
      <c r="B254" s="7"/>
      <c r="C254" s="7"/>
      <c r="D254" s="7"/>
      <c r="E254" s="7"/>
      <c r="F254" s="7"/>
      <c r="G254" s="7"/>
      <c r="H254" s="7"/>
      <c r="I254" s="7"/>
      <c r="J254" s="7"/>
      <c r="K254" s="7"/>
      <c r="L254" s="7"/>
      <c r="M254" s="7"/>
      <c r="N254" s="7"/>
      <c r="O254" s="7"/>
      <c r="P254" s="7"/>
    </row>
    <row r="255" spans="1:18" ht="13.5" customHeight="1" x14ac:dyDescent="0.15">
      <c r="A255" s="535"/>
      <c r="B255" s="535"/>
      <c r="C255" s="535"/>
      <c r="D255" s="535"/>
      <c r="E255" s="535"/>
      <c r="F255" s="535"/>
      <c r="G255" s="7"/>
      <c r="H255" s="7"/>
      <c r="I255" s="7"/>
      <c r="J255" s="7"/>
      <c r="K255" s="7"/>
      <c r="L255" s="7"/>
      <c r="M255" s="7"/>
      <c r="N255" s="7"/>
      <c r="O255" s="7"/>
      <c r="P255" s="7"/>
    </row>
    <row r="256" spans="1:18" x14ac:dyDescent="0.15">
      <c r="A256" s="535"/>
      <c r="B256" s="535"/>
      <c r="C256" s="535"/>
      <c r="D256" s="535"/>
      <c r="E256" s="535"/>
      <c r="F256" s="535"/>
      <c r="G256" s="7"/>
      <c r="H256" s="7"/>
      <c r="I256" s="7"/>
      <c r="J256" s="7"/>
      <c r="K256" s="7"/>
      <c r="L256" s="7"/>
      <c r="M256" s="7"/>
      <c r="N256" s="7"/>
      <c r="O256" s="7"/>
      <c r="P256" s="7"/>
    </row>
    <row r="257" spans="1:16" ht="13.5" customHeight="1" x14ac:dyDescent="0.15">
      <c r="A257" s="535"/>
      <c r="B257" s="535"/>
      <c r="C257" s="535"/>
      <c r="D257" s="535"/>
      <c r="E257" s="535"/>
      <c r="F257" s="535"/>
      <c r="G257" s="535"/>
      <c r="H257" s="535"/>
      <c r="I257" s="7"/>
      <c r="J257" s="7"/>
      <c r="K257" s="535"/>
      <c r="L257" s="535"/>
      <c r="M257" s="535"/>
      <c r="N257" s="535"/>
      <c r="O257" s="535"/>
      <c r="P257" s="535"/>
    </row>
    <row r="258" spans="1:16" ht="13.5" customHeight="1" x14ac:dyDescent="0.15">
      <c r="A258" s="876"/>
      <c r="B258" s="876"/>
      <c r="C258" s="876"/>
      <c r="D258" s="876"/>
      <c r="E258" s="876"/>
      <c r="F258" s="535"/>
      <c r="G258" s="7"/>
      <c r="H258" s="7"/>
      <c r="I258" s="7"/>
      <c r="J258" s="7"/>
      <c r="K258" s="7"/>
      <c r="L258" s="7"/>
      <c r="M258" s="7"/>
      <c r="N258" s="7"/>
      <c r="O258" s="7"/>
      <c r="P258" s="7"/>
    </row>
    <row r="259" spans="1:16" x14ac:dyDescent="0.15">
      <c r="A259" s="876"/>
      <c r="B259" s="876"/>
      <c r="C259" s="876"/>
      <c r="D259" s="876"/>
      <c r="E259" s="876"/>
      <c r="F259" s="535"/>
      <c r="G259" s="7"/>
      <c r="H259" s="7"/>
      <c r="I259" s="7"/>
      <c r="J259" s="7"/>
      <c r="K259" s="7"/>
      <c r="L259" s="7"/>
      <c r="M259" s="7"/>
      <c r="N259" s="7"/>
      <c r="O259" s="7"/>
      <c r="P259" s="7"/>
    </row>
    <row r="260" spans="1:16" ht="13.5" customHeight="1" x14ac:dyDescent="0.15">
      <c r="A260" s="876"/>
      <c r="B260" s="876"/>
      <c r="C260" s="876"/>
      <c r="D260" s="876"/>
      <c r="E260" s="876"/>
      <c r="F260" s="7"/>
      <c r="G260" s="7"/>
      <c r="H260" s="7"/>
      <c r="I260" s="7"/>
      <c r="J260" s="7"/>
      <c r="K260" s="7"/>
      <c r="L260" s="7"/>
      <c r="M260" s="7"/>
      <c r="N260" s="7"/>
      <c r="O260" s="7"/>
      <c r="P260" s="7"/>
    </row>
    <row r="261" spans="1:16" x14ac:dyDescent="0.15">
      <c r="A261" s="876"/>
      <c r="B261" s="876"/>
      <c r="C261" s="876"/>
      <c r="D261" s="876"/>
      <c r="E261" s="876"/>
      <c r="F261" s="7"/>
      <c r="G261" s="7"/>
      <c r="H261" s="7"/>
      <c r="I261" s="535"/>
      <c r="J261" s="535"/>
      <c r="K261" s="7"/>
      <c r="L261" s="7"/>
      <c r="M261" s="7"/>
      <c r="N261" s="7"/>
      <c r="O261" s="7"/>
      <c r="P261" s="7"/>
    </row>
    <row r="262" spans="1:16" x14ac:dyDescent="0.15">
      <c r="A262" s="876"/>
      <c r="B262" s="876"/>
      <c r="C262" s="876"/>
      <c r="D262" s="876"/>
      <c r="E262" s="876"/>
    </row>
    <row r="263" spans="1:16" x14ac:dyDescent="0.15">
      <c r="A263" s="876"/>
      <c r="B263" s="876"/>
      <c r="C263" s="876"/>
      <c r="D263" s="876"/>
      <c r="E263" s="876"/>
    </row>
  </sheetData>
  <sheetProtection algorithmName="SHA-512" hashValue="VR2yN9Ull6H5rID4raqJ0XO+Nu5AjSTafuL3sqwOm4I5IOn0UkTGa6KXzUH1UENdalTNBOmd5pd0kOGcV5XEhw==" saltValue="owGLA94NMqMHYLRM63lLNg==" spinCount="100000" sheet="1" objects="1" scenarios="1" selectLockedCells="1"/>
  <mergeCells count="13">
    <mergeCell ref="A258:E263"/>
    <mergeCell ref="J47:Q48"/>
    <mergeCell ref="J99:Q100"/>
    <mergeCell ref="A169:H172"/>
    <mergeCell ref="I46:P46"/>
    <mergeCell ref="K228:P228"/>
    <mergeCell ref="K230:P230"/>
    <mergeCell ref="K246:P246"/>
    <mergeCell ref="O232:P234"/>
    <mergeCell ref="I98:P98"/>
    <mergeCell ref="M214:Q219"/>
    <mergeCell ref="I86:Q89"/>
    <mergeCell ref="I127:Q130"/>
  </mergeCells>
  <phoneticPr fontId="2"/>
  <conditionalFormatting sqref="Y25:AA27">
    <cfRule type="expression" dxfId="225" priority="8">
      <formula>$AE$2=2</formula>
    </cfRule>
  </conditionalFormatting>
  <conditionalFormatting sqref="AE25:AG25">
    <cfRule type="expression" dxfId="224" priority="7">
      <formula>ISERROR($O$15)</formula>
    </cfRule>
  </conditionalFormatting>
  <conditionalFormatting sqref="AE26:AG26">
    <cfRule type="expression" dxfId="223" priority="6">
      <formula>ISERROR($O$16)</formula>
    </cfRule>
  </conditionalFormatting>
  <conditionalFormatting sqref="AE27:AG27">
    <cfRule type="expression" dxfId="222" priority="5">
      <formula>ISERROR($O$17)</formula>
    </cfRule>
  </conditionalFormatting>
  <conditionalFormatting sqref="AH25:AJ25">
    <cfRule type="expression" dxfId="221" priority="4">
      <formula>ISERROR($R$15)</formula>
    </cfRule>
  </conditionalFormatting>
  <conditionalFormatting sqref="AH26:AJ26">
    <cfRule type="expression" dxfId="220" priority="3">
      <formula>ISERROR($R$16)</formula>
    </cfRule>
  </conditionalFormatting>
  <conditionalFormatting sqref="AK25:AN25">
    <cfRule type="expression" dxfId="219" priority="2">
      <formula>ISERROR($U$15)</formula>
    </cfRule>
  </conditionalFormatting>
  <conditionalFormatting sqref="AK26:AN26">
    <cfRule type="expression" dxfId="218" priority="1">
      <formula>ISERROR($U$16)</formula>
    </cfRule>
  </conditionalFormatting>
  <dataValidations disablePrompts="1" count="1">
    <dataValidation type="list" allowBlank="1" showInputMessage="1" showErrorMessage="1" sqref="AP16:AR16" xr:uid="{00000000-0002-0000-0300-000000000000}">
      <formula1>"１地域,２地域,３地域,４地域,５地域,６地域,７地域,８地域"</formula1>
    </dataValidation>
  </dataValidations>
  <pageMargins left="0.59055118110236227" right="0.43307086614173229" top="0.6692913385826772" bottom="0.43307086614173229" header="0.31496062992125984" footer="0.15748031496062992"/>
  <pageSetup paperSize="9" scale="87" orientation="landscape" r:id="rId1"/>
  <headerFooter>
    <oddHeader>&amp;Rver.2.7[H28]</oddHeader>
    <oddFooter>&amp;Ccopyright (C) 2017 hyoukakyoukai all rights reserved</oddFooter>
  </headerFooter>
  <rowBreaks count="4" manualBreakCount="4">
    <brk id="42" max="16" man="1"/>
    <brk id="89" max="16" man="1"/>
    <brk id="130" max="16" man="1"/>
    <brk id="1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Group Box 1">
              <controlPr defaultSize="0" autoFill="0" autoPict="0">
                <anchor moveWithCells="1">
                  <from>
                    <xdr:col>23</xdr:col>
                    <xdr:colOff>266700</xdr:colOff>
                    <xdr:row>18</xdr:row>
                    <xdr:rowOff>371475</xdr:rowOff>
                  </from>
                  <to>
                    <xdr:col>27</xdr:col>
                    <xdr:colOff>571500</xdr:colOff>
                    <xdr:row>21</xdr:row>
                    <xdr:rowOff>0</xdr:rowOff>
                  </to>
                </anchor>
              </controlPr>
            </control>
          </mc:Choice>
        </mc:AlternateContent>
        <mc:AlternateContent xmlns:mc="http://schemas.openxmlformats.org/markup-compatibility/2006">
          <mc:Choice Requires="x14">
            <control shapeId="103429" r:id="rId5" name="Group Box 5">
              <controlPr defaultSize="0" autoFill="0" autoPict="0">
                <anchor moveWithCells="1">
                  <from>
                    <xdr:col>16</xdr:col>
                    <xdr:colOff>666750</xdr:colOff>
                    <xdr:row>0</xdr:row>
                    <xdr:rowOff>38100</xdr:rowOff>
                  </from>
                  <to>
                    <xdr:col>24</xdr:col>
                    <xdr:colOff>600075</xdr:colOff>
                    <xdr:row>2</xdr:row>
                    <xdr:rowOff>9525</xdr:rowOff>
                  </to>
                </anchor>
              </controlPr>
            </control>
          </mc:Choice>
        </mc:AlternateContent>
        <mc:AlternateContent xmlns:mc="http://schemas.openxmlformats.org/markup-compatibility/2006">
          <mc:Choice Requires="x14">
            <control shapeId="103430" r:id="rId6" name="Group Box 6">
              <controlPr defaultSize="0" autoFill="0" autoPict="0">
                <anchor moveWithCells="1">
                  <from>
                    <xdr:col>17</xdr:col>
                    <xdr:colOff>666750</xdr:colOff>
                    <xdr:row>0</xdr:row>
                    <xdr:rowOff>38100</xdr:rowOff>
                  </from>
                  <to>
                    <xdr:col>25</xdr:col>
                    <xdr:colOff>600075</xdr:colOff>
                    <xdr:row>2</xdr:row>
                    <xdr:rowOff>9525</xdr:rowOff>
                  </to>
                </anchor>
              </controlPr>
            </control>
          </mc:Choice>
        </mc:AlternateContent>
        <mc:AlternateContent xmlns:mc="http://schemas.openxmlformats.org/markup-compatibility/2006">
          <mc:Choice Requires="x14">
            <control shapeId="103431" r:id="rId7" name="Group Box 7">
              <controlPr defaultSize="0" autoFill="0" autoPict="0">
                <anchor moveWithCells="1">
                  <from>
                    <xdr:col>16</xdr:col>
                    <xdr:colOff>666750</xdr:colOff>
                    <xdr:row>0</xdr:row>
                    <xdr:rowOff>38100</xdr:rowOff>
                  </from>
                  <to>
                    <xdr:col>24</xdr:col>
                    <xdr:colOff>600075</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B1:AU119"/>
  <sheetViews>
    <sheetView showGridLines="0" view="pageBreakPreview" zoomScaleNormal="100" zoomScaleSheetLayoutView="100" workbookViewId="0">
      <selection activeCell="P10" sqref="P10:R10"/>
    </sheetView>
  </sheetViews>
  <sheetFormatPr defaultColWidth="9" defaultRowHeight="13.5" x14ac:dyDescent="0.15"/>
  <cols>
    <col min="1" max="1" width="0.875" style="98" customWidth="1"/>
    <col min="2" max="2" width="6.625" style="98" customWidth="1"/>
    <col min="3" max="3" width="7.125" style="99" customWidth="1"/>
    <col min="4" max="4" width="10.875" style="98" customWidth="1"/>
    <col min="5" max="5" width="9" style="98" customWidth="1"/>
    <col min="6" max="6" width="8.75" style="98" customWidth="1"/>
    <col min="7" max="7" width="8.375" style="98" customWidth="1"/>
    <col min="8" max="8" width="7.375" style="98" customWidth="1"/>
    <col min="9" max="9" width="9" style="98" customWidth="1"/>
    <col min="10" max="10" width="6.625" style="98" customWidth="1"/>
    <col min="11" max="11" width="8" style="98" customWidth="1"/>
    <col min="12" max="13" width="7.125" style="98" customWidth="1"/>
    <col min="14" max="15" width="6.625" style="98" customWidth="1"/>
    <col min="16" max="16" width="0.875" style="98" customWidth="1"/>
    <col min="17" max="17" width="3" style="98" customWidth="1"/>
    <col min="18" max="18" width="9" style="98" hidden="1" customWidth="1"/>
    <col min="19" max="21" width="10.625" style="98" hidden="1" customWidth="1"/>
    <col min="22" max="22" width="2.625" style="98" hidden="1" customWidth="1"/>
    <col min="23" max="23" width="7.25" style="98" hidden="1" customWidth="1"/>
    <col min="24" max="25" width="8.75" style="98" hidden="1" customWidth="1"/>
    <col min="26" max="27" width="8" style="98" hidden="1" customWidth="1"/>
    <col min="28" max="28" width="12.875" style="98" hidden="1" customWidth="1"/>
    <col min="29" max="29" width="12.625" style="98" hidden="1" customWidth="1"/>
    <col min="30" max="30" width="11.625" style="98" hidden="1" customWidth="1"/>
    <col min="31" max="31" width="13.25" style="98" hidden="1" customWidth="1"/>
    <col min="32" max="36" width="11.625" style="98" hidden="1" customWidth="1"/>
    <col min="37" max="47" width="9" style="98" hidden="1" customWidth="1"/>
    <col min="48" max="48" width="0" style="98" hidden="1" customWidth="1"/>
    <col min="49" max="16384" width="9" style="98"/>
  </cols>
  <sheetData>
    <row r="1" spans="2:47" ht="5.0999999999999996" customHeight="1" x14ac:dyDescent="0.15"/>
    <row r="2" spans="2:47" s="50" customFormat="1" ht="26.25" customHeight="1" x14ac:dyDescent="0.15">
      <c r="B2" s="912" t="s">
        <v>63</v>
      </c>
      <c r="C2" s="912"/>
      <c r="D2" s="912"/>
      <c r="E2" s="912"/>
      <c r="F2" s="912"/>
      <c r="G2" s="912"/>
      <c r="H2" s="912"/>
      <c r="I2" s="912"/>
      <c r="J2" s="912"/>
      <c r="K2" s="912"/>
      <c r="L2" s="912"/>
      <c r="M2" s="912"/>
      <c r="N2" s="912"/>
      <c r="O2" s="912"/>
      <c r="R2" s="51"/>
      <c r="S2" s="51"/>
      <c r="T2" s="51"/>
      <c r="U2" s="51"/>
    </row>
    <row r="3" spans="2:47" s="50" customFormat="1" ht="6.75" customHeight="1" x14ac:dyDescent="0.15">
      <c r="B3" s="880" t="s">
        <v>227</v>
      </c>
      <c r="C3" s="880"/>
      <c r="D3" s="880"/>
      <c r="E3" s="880"/>
      <c r="F3" s="880"/>
      <c r="G3" s="880"/>
      <c r="H3" s="880"/>
      <c r="I3" s="880"/>
      <c r="J3" s="880"/>
      <c r="K3" s="880"/>
      <c r="L3" s="880"/>
      <c r="M3" s="880"/>
      <c r="N3" s="880"/>
      <c r="O3" s="880"/>
      <c r="R3" s="51"/>
      <c r="S3" s="51"/>
      <c r="T3" s="52" t="s">
        <v>48</v>
      </c>
      <c r="U3" s="53" t="s">
        <v>49</v>
      </c>
      <c r="V3" s="17"/>
      <c r="W3" s="17"/>
    </row>
    <row r="4" spans="2:47" s="56" customFormat="1" ht="23.25" customHeight="1" thickBot="1" x14ac:dyDescent="0.2">
      <c r="B4" s="881"/>
      <c r="C4" s="881"/>
      <c r="D4" s="881"/>
      <c r="E4" s="881"/>
      <c r="F4" s="881"/>
      <c r="G4" s="881"/>
      <c r="H4" s="881"/>
      <c r="I4" s="881"/>
      <c r="J4" s="881"/>
      <c r="K4" s="881"/>
      <c r="L4" s="881"/>
      <c r="M4" s="881"/>
      <c r="N4" s="881"/>
      <c r="O4" s="881"/>
      <c r="P4" s="58"/>
      <c r="S4" s="42" t="s">
        <v>154</v>
      </c>
      <c r="T4" s="42">
        <v>0.93</v>
      </c>
      <c r="U4" s="42">
        <v>0.51</v>
      </c>
      <c r="AE4" s="57" t="s">
        <v>61</v>
      </c>
      <c r="AF4" s="18">
        <f>共通条件・結果!AA7</f>
        <v>0</v>
      </c>
    </row>
    <row r="5" spans="2:47" s="56" customFormat="1" ht="20.100000000000001" customHeight="1" x14ac:dyDescent="0.15">
      <c r="B5" s="913" t="s">
        <v>41</v>
      </c>
      <c r="C5" s="915" t="s">
        <v>42</v>
      </c>
      <c r="D5" s="915" t="s">
        <v>40</v>
      </c>
      <c r="E5" s="917" t="s">
        <v>38</v>
      </c>
      <c r="F5" s="920" t="s">
        <v>39</v>
      </c>
      <c r="G5" s="926" t="s">
        <v>160</v>
      </c>
      <c r="H5" s="927"/>
      <c r="I5" s="927"/>
      <c r="J5" s="927"/>
      <c r="K5" s="928"/>
      <c r="L5" s="923" t="s">
        <v>141</v>
      </c>
      <c r="M5" s="923" t="s">
        <v>142</v>
      </c>
      <c r="N5" s="934" t="s">
        <v>145</v>
      </c>
      <c r="O5" s="935"/>
      <c r="P5" s="58"/>
      <c r="R5" s="42"/>
      <c r="S5" s="42"/>
      <c r="T5" s="42"/>
      <c r="U5" s="42">
        <v>0.72</v>
      </c>
    </row>
    <row r="6" spans="2:47" s="56" customFormat="1" ht="69.95" customHeight="1" x14ac:dyDescent="0.15">
      <c r="B6" s="914"/>
      <c r="C6" s="916"/>
      <c r="D6" s="916"/>
      <c r="E6" s="918"/>
      <c r="F6" s="921"/>
      <c r="G6" s="929" t="s">
        <v>166</v>
      </c>
      <c r="H6" s="931" t="s">
        <v>167</v>
      </c>
      <c r="I6" s="932"/>
      <c r="J6" s="932"/>
      <c r="K6" s="933"/>
      <c r="L6" s="924"/>
      <c r="M6" s="924"/>
      <c r="N6" s="936"/>
      <c r="O6" s="937"/>
      <c r="P6" s="58"/>
      <c r="R6" s="892" t="s">
        <v>162</v>
      </c>
      <c r="S6" s="893"/>
      <c r="T6" s="893"/>
      <c r="U6" s="893"/>
      <c r="X6" s="59"/>
      <c r="AB6" s="891" t="s">
        <v>163</v>
      </c>
      <c r="AC6" s="894"/>
      <c r="AD6" s="891" t="s">
        <v>164</v>
      </c>
      <c r="AE6" s="891"/>
      <c r="AF6" s="891"/>
      <c r="AG6" s="891"/>
      <c r="AH6" s="891" t="s">
        <v>165</v>
      </c>
      <c r="AI6" s="891"/>
      <c r="AJ6" s="891"/>
      <c r="AK6" s="890" t="s">
        <v>217</v>
      </c>
      <c r="AL6" s="890"/>
      <c r="AM6" s="890"/>
      <c r="AN6" s="890"/>
      <c r="AO6" s="890"/>
      <c r="AQ6" s="882" t="s">
        <v>218</v>
      </c>
      <c r="AR6" s="882"/>
      <c r="AS6" s="882"/>
      <c r="AT6" s="882"/>
      <c r="AU6" s="882"/>
    </row>
    <row r="7" spans="2:47" s="56" customFormat="1" ht="49.5" customHeight="1" thickBot="1" x14ac:dyDescent="0.2">
      <c r="B7" s="908"/>
      <c r="C7" s="909"/>
      <c r="D7" s="909"/>
      <c r="E7" s="919"/>
      <c r="F7" s="922"/>
      <c r="G7" s="930"/>
      <c r="H7" s="60" t="s">
        <v>108</v>
      </c>
      <c r="I7" s="60" t="s">
        <v>44</v>
      </c>
      <c r="J7" s="60" t="s">
        <v>45</v>
      </c>
      <c r="K7" s="60" t="s">
        <v>46</v>
      </c>
      <c r="L7" s="925"/>
      <c r="M7" s="925"/>
      <c r="N7" s="60" t="s">
        <v>43</v>
      </c>
      <c r="O7" s="61" t="s">
        <v>158</v>
      </c>
      <c r="P7" s="62"/>
      <c r="R7" s="63" t="s">
        <v>81</v>
      </c>
      <c r="S7" s="55" t="s">
        <v>108</v>
      </c>
      <c r="T7" s="64" t="s">
        <v>48</v>
      </c>
      <c r="U7" s="65" t="s">
        <v>49</v>
      </c>
      <c r="W7" s="66" t="s">
        <v>85</v>
      </c>
      <c r="X7" s="67" t="s">
        <v>84</v>
      </c>
      <c r="Y7" s="66" t="s">
        <v>82</v>
      </c>
      <c r="Z7" s="66" t="s">
        <v>83</v>
      </c>
      <c r="AA7" s="66" t="s">
        <v>140</v>
      </c>
      <c r="AB7" s="68" t="s">
        <v>152</v>
      </c>
      <c r="AC7" s="69" t="s">
        <v>153</v>
      </c>
      <c r="AD7" s="68" t="s">
        <v>147</v>
      </c>
      <c r="AE7" s="68" t="s">
        <v>148</v>
      </c>
      <c r="AF7" s="68" t="s">
        <v>149</v>
      </c>
      <c r="AG7" s="70" t="s">
        <v>48</v>
      </c>
      <c r="AH7" s="71" t="s">
        <v>150</v>
      </c>
      <c r="AI7" s="71" t="s">
        <v>151</v>
      </c>
      <c r="AJ7" s="72" t="s">
        <v>49</v>
      </c>
      <c r="AK7" s="145">
        <v>1</v>
      </c>
      <c r="AL7" s="146">
        <v>2</v>
      </c>
      <c r="AM7" s="146">
        <v>3</v>
      </c>
      <c r="AN7" s="146">
        <v>4</v>
      </c>
      <c r="AO7" s="146">
        <v>5</v>
      </c>
      <c r="AQ7" s="147">
        <v>1</v>
      </c>
      <c r="AR7" s="148">
        <v>2</v>
      </c>
      <c r="AS7" s="148">
        <v>3</v>
      </c>
      <c r="AT7" s="148">
        <v>4</v>
      </c>
      <c r="AU7" s="148">
        <v>5</v>
      </c>
    </row>
    <row r="8" spans="2:47" s="56" customFormat="1" ht="18" customHeight="1" x14ac:dyDescent="0.15">
      <c r="B8" s="21"/>
      <c r="C8" s="204"/>
      <c r="D8" s="8"/>
      <c r="E8" s="23"/>
      <c r="F8" s="101"/>
      <c r="G8" s="503"/>
      <c r="H8" s="506"/>
      <c r="I8" s="110"/>
      <c r="J8" s="110"/>
      <c r="K8" s="111"/>
      <c r="L8" s="509"/>
      <c r="M8" s="510"/>
      <c r="N8" s="120"/>
      <c r="O8" s="121"/>
      <c r="P8" s="73"/>
      <c r="R8" s="115" t="b">
        <v>1</v>
      </c>
      <c r="S8" s="115" t="b">
        <v>0</v>
      </c>
      <c r="T8" s="472" t="str">
        <f>IF(C8="上面",AB8,IF(C8="下面","－",IF(S8=TRUE,$T$4,IF(AG8="－","－",IF(AG8&gt;$T$4,$T$4,AG8)))))</f>
        <v>－</v>
      </c>
      <c r="U8" s="472" t="str">
        <f>IF(C8="上面",AC8,IF(C8="下面","－",IF(S8=TRUE,$U$4,IF(AJ8="－","－",IF(AJ8&gt;$U$5,$U$5,AJ8)))))</f>
        <v>－</v>
      </c>
      <c r="W8" s="75" t="str">
        <f>IF(E8="","－",E8)</f>
        <v>－</v>
      </c>
      <c r="X8" s="76" t="str">
        <f>IF(F8="","セル",F8)</f>
        <v>セル</v>
      </c>
      <c r="Y8" s="115" t="b">
        <v>0</v>
      </c>
      <c r="Z8" s="115" t="b">
        <v>0</v>
      </c>
      <c r="AA8" s="77">
        <f>N8*O8</f>
        <v>0</v>
      </c>
      <c r="AB8" s="55" t="str">
        <f>IF(C8="上面",IF(OR($AF$4={"１地域","２地域","３地域","５地域","８地域"}),0.93,IF(OR($AF$4={"４地域","６地域","７地域"}),0.94,"－")),"FALSE")</f>
        <v>FALSE</v>
      </c>
      <c r="AC8" s="43" t="str">
        <f>IF(C8="上面",IF(OR($AF$4={"１地域","５地域","６地域","７地域"}),0.8,IF(OR($AF$4={"２地域","３地域"}),0.81,IF($AF$4="４地域",0.82,"－"))),"FALSE")</f>
        <v>FALSE</v>
      </c>
      <c r="AD8" s="78" t="str">
        <f>IF(AND(OR($AF$4={"１地域","２地域","３地域","４地域","５地域","６地域","７地域"}),C8="南"),0.01*(24+9*(3*J8+K8)/I8),"－")</f>
        <v>－</v>
      </c>
      <c r="AE8" s="472" t="e">
        <f>IF(OR(C8={"上面","下面"},AND(OR($AF$4={"１地域","２地域","３地域","４地域","５地域","６地域","７地域"}),C8="南"),AND($AF$4="８地域",OR(C8={"南東","南","南西"}))),"－",0.01*(16+24*(2*J8+K8)/I8))</f>
        <v>#DIV/0!</v>
      </c>
      <c r="AF8" s="74" t="str">
        <f>IF(AND($AF$4="８地域",OR(C8={"南東","南","南西"})),0.01*(16+19*(2*J8+K8)/I8),"－")</f>
        <v>－</v>
      </c>
      <c r="AG8" s="472" t="str">
        <f>IF(ISERROR(OR(AD8,AE8,AF8)),"－",MAX(AD8,AE8,AF8))</f>
        <v>－</v>
      </c>
      <c r="AH8" s="473" t="str">
        <f>IF(AND(OR($AF$4={"１地域","２地域","３地域","４地域","５地域","６地域","７地域"}),OR(C8={"南東","南","南西"})),0.01*(5+20*(3*J8+K8)/I8),"－")</f>
        <v>－</v>
      </c>
      <c r="AI8" s="74" t="e">
        <f>IF(OR(C8={"上面","下面"},AND(OR($AF$4={"１地域","２地域","３地域","４地域","５地域","６地域","７地域"}),OR(C8={"南東","南","南西"}))),"－",0.01*(10+15*(2*J8+K8)/I8))</f>
        <v>#DIV/0!</v>
      </c>
      <c r="AJ8" s="472" t="str">
        <f>IF(ISERROR(OR(AH8,AI8)),"－",MAX(AH8,AI8))</f>
        <v>－</v>
      </c>
      <c r="AK8" s="149" t="s">
        <v>100</v>
      </c>
      <c r="AL8" s="199" t="s">
        <v>90</v>
      </c>
      <c r="AM8" s="199" t="s">
        <v>91</v>
      </c>
      <c r="AN8" s="199" t="s">
        <v>88</v>
      </c>
      <c r="AO8" s="199" t="s">
        <v>89</v>
      </c>
      <c r="AQ8" s="149" t="s">
        <v>100</v>
      </c>
      <c r="AR8" s="200" t="s">
        <v>90</v>
      </c>
      <c r="AS8" s="200" t="s">
        <v>91</v>
      </c>
      <c r="AT8" s="200" t="s">
        <v>88</v>
      </c>
      <c r="AU8" s="200" t="s">
        <v>89</v>
      </c>
    </row>
    <row r="9" spans="2:47" s="56" customFormat="1" ht="18" customHeight="1" x14ac:dyDescent="0.15">
      <c r="B9" s="22"/>
      <c r="C9" s="205"/>
      <c r="D9" s="9"/>
      <c r="E9" s="24"/>
      <c r="F9" s="14"/>
      <c r="G9" s="504"/>
      <c r="H9" s="507"/>
      <c r="I9" s="112"/>
      <c r="J9" s="112"/>
      <c r="K9" s="113"/>
      <c r="L9" s="511"/>
      <c r="M9" s="512"/>
      <c r="N9" s="116"/>
      <c r="O9" s="117"/>
      <c r="P9" s="73"/>
      <c r="S9" s="115" t="b">
        <v>0</v>
      </c>
      <c r="T9" s="472" t="str">
        <f t="shared" ref="T9:T42" si="0">IF(C9="上面",AB9,IF(C9="下面","－",IF(S9=TRUE,$T$4,IF(AG9="－","－",IF(AG9&gt;$T$4,$T$4,AG9)))))</f>
        <v>－</v>
      </c>
      <c r="U9" s="472" t="str">
        <f t="shared" ref="U9:U42" si="1">IF(C9="上面",AC9,IF(C9="下面","－",IF(S9=TRUE,$U$4,IF(AJ9="－","－",IF(AJ9&gt;$U$5,$U$5,AJ9)))))</f>
        <v>－</v>
      </c>
      <c r="W9" s="75" t="str">
        <f t="shared" ref="W9:W42" si="2">IF(E9="","－",E9)</f>
        <v>－</v>
      </c>
      <c r="X9" s="76" t="str">
        <f t="shared" ref="X9:X23" si="3">IF(F9="","セル",F9)</f>
        <v>セル</v>
      </c>
      <c r="Y9" s="115" t="b">
        <v>0</v>
      </c>
      <c r="Z9" s="115" t="b">
        <v>0</v>
      </c>
      <c r="AA9" s="77">
        <f t="shared" ref="AA9:AA23" si="4">N9*O9</f>
        <v>0</v>
      </c>
      <c r="AB9" s="55" t="str">
        <f>IF(C9="上面",IF(OR($AF$4={"１地域","２地域","３地域","５地域","８地域"}),0.93,IF(OR($AF$4={"４地域","６地域","７地域"}),0.94,"－")),"FALSE")</f>
        <v>FALSE</v>
      </c>
      <c r="AC9" s="43" t="str">
        <f>IF(C9="上面",IF(OR($AF$4={"１地域","５地域","６地域","７地域"}),0.8,IF(OR($AF$4={"２地域","３地域"}),0.81,IF($AF$4="４地域",0.82,"－"))),"FALSE")</f>
        <v>FALSE</v>
      </c>
      <c r="AD9" s="78" t="str">
        <f>IF(AND(OR($AF$4={"１地域","２地域","３地域","４地域","５地域","６地域","７地域"}),C9="南"),0.01*(24+9*(3*J9+K9)/I9),"－")</f>
        <v>－</v>
      </c>
      <c r="AE9" s="74" t="e">
        <f>IF(OR(C9={"上面","下面"},AND(OR($AF$4={"１地域","２地域","３地域","４地域","５地域","６地域","７地域"}),C9="南"),AND($AF$4="８地域",OR(C9={"南東","南","南西"}))),"－",0.01*(16+24*(2*J9+K9)/I9))</f>
        <v>#DIV/0!</v>
      </c>
      <c r="AF9" s="472" t="str">
        <f>IF(AND($AF$4="８地域",OR(C9={"南東","南","南西"})),0.01*(16+19*(2*J9+K9)/I9),"－")</f>
        <v>－</v>
      </c>
      <c r="AG9" s="472" t="str">
        <f t="shared" ref="AG9:AG42" si="5">IF(ISERROR(OR(AD9,AE9,AF9)),"－",MAX(AD9,AE9,AF9))</f>
        <v>－</v>
      </c>
      <c r="AH9" s="473" t="str">
        <f>IF(AND(OR($AF$4={"１地域","２地域","３地域","４地域","５地域","６地域","７地域"}),OR(C9={"南東","南","南西"})),0.01*(5+20*(3*J9+K9)/I9),"－")</f>
        <v>－</v>
      </c>
      <c r="AI9" s="74" t="e">
        <f>IF(OR(C9={"上面","下面"},AND(OR($AF$4={"１地域","２地域","３地域","４地域","５地域","６地域","７地域"}),OR(C9={"南東","南","南西"}))),"－",0.01*(10+15*(2*J9+K9)/I9))</f>
        <v>#DIV/0!</v>
      </c>
      <c r="AJ9" s="472" t="str">
        <f t="shared" ref="AJ9:AJ42" si="6">IF(ISERROR(OR(AH9,AI9)),"－",MAX(AH9,AI9))</f>
        <v>－</v>
      </c>
      <c r="AK9" s="150" t="s">
        <v>92</v>
      </c>
      <c r="AL9" s="151">
        <v>0.86499999999999999</v>
      </c>
      <c r="AM9" s="151">
        <v>0.86399999999999999</v>
      </c>
      <c r="AN9" s="151">
        <v>0.86</v>
      </c>
      <c r="AO9" s="151">
        <v>0.86599999999999999</v>
      </c>
      <c r="AQ9" s="131" t="s">
        <v>92</v>
      </c>
      <c r="AR9" s="152">
        <v>0.60199999999999998</v>
      </c>
      <c r="AS9" s="152">
        <v>0.66466666666666674</v>
      </c>
      <c r="AT9" s="153">
        <v>0.65800000000000003</v>
      </c>
      <c r="AU9" s="152">
        <v>0.60499999999999998</v>
      </c>
    </row>
    <row r="10" spans="2:47" s="56" customFormat="1" ht="18" customHeight="1" x14ac:dyDescent="0.15">
      <c r="B10" s="22"/>
      <c r="C10" s="205"/>
      <c r="D10" s="9"/>
      <c r="E10" s="24"/>
      <c r="F10" s="14"/>
      <c r="G10" s="504"/>
      <c r="H10" s="507"/>
      <c r="I10" s="112"/>
      <c r="J10" s="112"/>
      <c r="K10" s="113"/>
      <c r="L10" s="511"/>
      <c r="M10" s="512"/>
      <c r="N10" s="116"/>
      <c r="O10" s="117"/>
      <c r="P10" s="73"/>
      <c r="S10" s="115" t="b">
        <v>0</v>
      </c>
      <c r="T10" s="472" t="str">
        <f t="shared" si="0"/>
        <v>－</v>
      </c>
      <c r="U10" s="472" t="str">
        <f t="shared" si="1"/>
        <v>－</v>
      </c>
      <c r="W10" s="75" t="str">
        <f t="shared" si="2"/>
        <v>－</v>
      </c>
      <c r="X10" s="76" t="str">
        <f t="shared" si="3"/>
        <v>セル</v>
      </c>
      <c r="Y10" s="115" t="b">
        <v>0</v>
      </c>
      <c r="Z10" s="115" t="b">
        <v>0</v>
      </c>
      <c r="AA10" s="77">
        <f t="shared" si="4"/>
        <v>0</v>
      </c>
      <c r="AB10" s="55" t="str">
        <f>IF(C10="上面",IF(OR($AF$4={"１地域","２地域","３地域","５地域","８地域"}),0.93,IF(OR($AF$4={"４地域","６地域","７地域"}),0.94,"－")),"FALSE")</f>
        <v>FALSE</v>
      </c>
      <c r="AC10" s="43" t="str">
        <f>IF(C10="上面",IF(OR($AF$4={"１地域","５地域","６地域","７地域"}),0.8,IF(OR($AF$4={"２地域","３地域"}),0.81,IF($AF$4="４地域",0.82,"－"))),"FALSE")</f>
        <v>FALSE</v>
      </c>
      <c r="AD10" s="78" t="str">
        <f>IF(AND(OR($AF$4={"１地域","２地域","３地域","４地域","５地域","６地域","７地域"}),C10="南"),0.01*(24+9*(3*J10+K10)/I10),"－")</f>
        <v>－</v>
      </c>
      <c r="AE10" s="74" t="e">
        <f>IF(OR(C10={"上面","下面"},AND(OR($AF$4={"１地域","２地域","３地域","４地域","５地域","６地域","７地域"}),C10="南"),AND($AF$4="８地域",OR(C10={"南東","南","南西"}))),"－",0.01*(16+24*(2*J10+K10)/I10))</f>
        <v>#DIV/0!</v>
      </c>
      <c r="AF10" s="472" t="str">
        <f>IF(AND($AF$4="８地域",OR(C10={"南東","南","南西"})),0.01*(16+19*(2*J10+K10)/I10),"－")</f>
        <v>－</v>
      </c>
      <c r="AG10" s="472" t="str">
        <f t="shared" si="5"/>
        <v>－</v>
      </c>
      <c r="AH10" s="473" t="str">
        <f>IF(AND(OR($AF$4={"１地域","２地域","３地域","４地域","５地域","６地域","７地域"}),OR(C10={"南東","南","南西"})),0.01*(5+20*(3*J10+K10)/I10),"－")</f>
        <v>－</v>
      </c>
      <c r="AI10" s="74" t="e">
        <f>IF(OR(C10={"上面","下面"},AND(OR($AF$4={"１地域","２地域","３地域","４地域","５地域","６地域","７地域"}),OR(C10={"南東","南","南西"}))),"－",0.01*(10+15*(2*J10+K10)/I10))</f>
        <v>#DIV/0!</v>
      </c>
      <c r="AJ10" s="472" t="str">
        <f t="shared" si="6"/>
        <v>－</v>
      </c>
      <c r="AK10" s="150" t="s">
        <v>93</v>
      </c>
      <c r="AL10" s="151">
        <v>0.86399999999999999</v>
      </c>
      <c r="AM10" s="151">
        <v>0.85799999999999998</v>
      </c>
      <c r="AN10" s="151">
        <v>0.86099999999999999</v>
      </c>
      <c r="AO10" s="151">
        <v>0.86399999999999999</v>
      </c>
      <c r="AQ10" s="131" t="s">
        <v>93</v>
      </c>
      <c r="AR10" s="152">
        <v>0.60499999999999998</v>
      </c>
      <c r="AS10" s="152">
        <v>0.65566666666666673</v>
      </c>
      <c r="AT10" s="153">
        <v>0.64766666666666672</v>
      </c>
      <c r="AU10" s="152">
        <v>0.60399999999999998</v>
      </c>
    </row>
    <row r="11" spans="2:47" s="56" customFormat="1" ht="18" customHeight="1" x14ac:dyDescent="0.15">
      <c r="B11" s="22"/>
      <c r="C11" s="205"/>
      <c r="D11" s="9"/>
      <c r="E11" s="24"/>
      <c r="F11" s="14"/>
      <c r="G11" s="504"/>
      <c r="H11" s="507"/>
      <c r="I11" s="112"/>
      <c r="J11" s="112"/>
      <c r="K11" s="113"/>
      <c r="L11" s="511"/>
      <c r="M11" s="512"/>
      <c r="N11" s="116"/>
      <c r="O11" s="117"/>
      <c r="P11" s="73"/>
      <c r="S11" s="115" t="b">
        <v>0</v>
      </c>
      <c r="T11" s="472" t="str">
        <f>IF(C11="上面",AB11,IF(C11="下面","－",IF(S11=TRUE,$T$4,IF(AG11="－","－",IF(AG11&gt;$T$4,$T$4,AG11)))))</f>
        <v>－</v>
      </c>
      <c r="U11" s="472" t="str">
        <f t="shared" si="1"/>
        <v>－</v>
      </c>
      <c r="W11" s="75" t="str">
        <f t="shared" si="2"/>
        <v>－</v>
      </c>
      <c r="X11" s="76" t="str">
        <f t="shared" si="3"/>
        <v>セル</v>
      </c>
      <c r="Y11" s="115" t="b">
        <v>0</v>
      </c>
      <c r="Z11" s="115" t="b">
        <v>0</v>
      </c>
      <c r="AA11" s="77">
        <f t="shared" si="4"/>
        <v>0</v>
      </c>
      <c r="AB11" s="55" t="str">
        <f>IF(C11="上面",IF(OR($AF$4={"１地域","２地域","３地域","５地域","８地域"}),0.93,IF(OR($AF$4={"４地域","６地域","７地域"}),0.94,"－")),"FALSE")</f>
        <v>FALSE</v>
      </c>
      <c r="AC11" s="43" t="str">
        <f>IF(C11="上面",IF(OR($AF$4={"１地域","５地域","６地域","７地域"}),0.8,IF(OR($AF$4={"２地域","３地域"}),0.81,IF($AF$4="４地域",0.82,"－"))),"FALSE")</f>
        <v>FALSE</v>
      </c>
      <c r="AD11" s="78" t="str">
        <f>IF(AND(OR($AF$4={"１地域","２地域","３地域","４地域","５地域","６地域","７地域"}),C11="南"),0.01*(24+9*(3*J11+K11)/I11),"－")</f>
        <v>－</v>
      </c>
      <c r="AE11" s="74" t="e">
        <f>IF(OR(C11={"上面","下面"},AND(OR($AF$4={"１地域","２地域","３地域","４地域","５地域","６地域","７地域"}),C11="南"),AND($AF$4="８地域",OR(C11={"南東","南","南西"}))),"－",0.01*(16+24*(2*J11+K11)/I11))</f>
        <v>#DIV/0!</v>
      </c>
      <c r="AF11" s="472" t="str">
        <f>IF(AND($AF$4="８地域",OR(C11={"南東","南","南西"})),0.01*(16+19*(2*J11+K11)/I11),"－")</f>
        <v>－</v>
      </c>
      <c r="AG11" s="472" t="str">
        <f t="shared" si="5"/>
        <v>－</v>
      </c>
      <c r="AH11" s="473" t="str">
        <f>IF(AND(OR($AF$4={"１地域","２地域","３地域","４地域","５地域","６地域","７地域"}),OR(C11={"南東","南","南西"})),0.01*(5+20*(3*J11+K11)/I11),"－")</f>
        <v>－</v>
      </c>
      <c r="AI11" s="74" t="e">
        <f>IF(OR(C11={"上面","下面"},AND(OR($AF$4={"１地域","２地域","３地域","４地域","５地域","６地域","７地域"}),OR(C11={"南東","南","南西"}))),"－",0.01*(10+15*(2*J11+K11)/I11))</f>
        <v>#DIV/0!</v>
      </c>
      <c r="AJ11" s="472" t="str">
        <f t="shared" si="6"/>
        <v>－</v>
      </c>
      <c r="AK11" s="150" t="s">
        <v>94</v>
      </c>
      <c r="AL11" s="151">
        <v>0.86199999999999999</v>
      </c>
      <c r="AM11" s="151">
        <v>0.85299999999999998</v>
      </c>
      <c r="AN11" s="151">
        <v>0.85899999999999999</v>
      </c>
      <c r="AO11" s="151">
        <v>0.86499999999999999</v>
      </c>
      <c r="AQ11" s="131" t="s">
        <v>94</v>
      </c>
      <c r="AR11" s="152">
        <v>0.60166666666666668</v>
      </c>
      <c r="AS11" s="152">
        <v>0.64866666666666672</v>
      </c>
      <c r="AT11" s="153">
        <v>0.64966666666666673</v>
      </c>
      <c r="AU11" s="152">
        <v>0.60166666666666668</v>
      </c>
    </row>
    <row r="12" spans="2:47" s="56" customFormat="1" ht="18" customHeight="1" x14ac:dyDescent="0.15">
      <c r="B12" s="22"/>
      <c r="C12" s="205"/>
      <c r="D12" s="9"/>
      <c r="E12" s="24"/>
      <c r="F12" s="14"/>
      <c r="G12" s="504"/>
      <c r="H12" s="507"/>
      <c r="I12" s="112"/>
      <c r="J12" s="112"/>
      <c r="K12" s="113"/>
      <c r="L12" s="511"/>
      <c r="M12" s="512"/>
      <c r="N12" s="116"/>
      <c r="O12" s="117"/>
      <c r="P12" s="73"/>
      <c r="Q12" s="79"/>
      <c r="S12" s="115" t="b">
        <v>0</v>
      </c>
      <c r="T12" s="472" t="str">
        <f t="shared" si="0"/>
        <v>－</v>
      </c>
      <c r="U12" s="472" t="str">
        <f t="shared" si="1"/>
        <v>－</v>
      </c>
      <c r="W12" s="75" t="str">
        <f t="shared" si="2"/>
        <v>－</v>
      </c>
      <c r="X12" s="76" t="str">
        <f t="shared" si="3"/>
        <v>セル</v>
      </c>
      <c r="Y12" s="115" t="b">
        <v>0</v>
      </c>
      <c r="Z12" s="115" t="b">
        <v>0</v>
      </c>
      <c r="AA12" s="77">
        <f t="shared" si="4"/>
        <v>0</v>
      </c>
      <c r="AB12" s="55" t="str">
        <f>IF(C12="上面",IF(OR($AF$4={"１地域","２地域","３地域","５地域","８地域"}),0.93,IF(OR($AF$4={"４地域","６地域","７地域"}),0.94,"－")),"FALSE")</f>
        <v>FALSE</v>
      </c>
      <c r="AC12" s="43" t="str">
        <f>IF(C12="上面",IF(OR($AF$4={"１地域","５地域","６地域","７地域"}),0.8,IF(OR($AF$4={"２地域","３地域"}),0.81,IF($AF$4="４地域",0.82,"－"))),"FALSE")</f>
        <v>FALSE</v>
      </c>
      <c r="AD12" s="78" t="str">
        <f>IF(AND(OR($AF$4={"１地域","２地域","３地域","４地域","５地域","６地域","７地域"}),C12="南"),0.01*(24+9*(3*J12+K12)/I12),"－")</f>
        <v>－</v>
      </c>
      <c r="AE12" s="74" t="e">
        <f>IF(OR(C12={"上面","下面"},AND(OR($AF$4={"１地域","２地域","３地域","４地域","５地域","６地域","７地域"}),C12="南"),AND($AF$4="８地域",OR(C12={"南東","南","南西"}))),"－",0.01*(16+24*(2*J12+K12)/I12))</f>
        <v>#DIV/0!</v>
      </c>
      <c r="AF12" s="472" t="str">
        <f>IF(AND($AF$4="８地域",OR(C12={"南東","南","南西"})),0.01*(16+19*(2*J12+K12)/I12),"－")</f>
        <v>－</v>
      </c>
      <c r="AG12" s="472" t="str">
        <f t="shared" si="5"/>
        <v>－</v>
      </c>
      <c r="AH12" s="473" t="str">
        <f>IF(AND(OR($AF$4={"１地域","２地域","３地域","４地域","５地域","６地域","７地域"}),OR(C12={"南東","南","南西"})),0.01*(5+20*(3*J12+K12)/I12),"－")</f>
        <v>－</v>
      </c>
      <c r="AI12" s="74" t="e">
        <f>IF(OR(C12={"上面","下面"},AND(OR($AF$4={"１地域","２地域","３地域","４地域","５地域","６地域","７地域"}),OR(C12={"南東","南","南西"}))),"－",0.01*(10+15*(2*J12+K12)/I12))</f>
        <v>#DIV/0!</v>
      </c>
      <c r="AJ12" s="472" t="str">
        <f t="shared" si="6"/>
        <v>－</v>
      </c>
      <c r="AK12" s="150" t="s">
        <v>95</v>
      </c>
      <c r="AL12" s="151">
        <v>0.86099999999999999</v>
      </c>
      <c r="AM12" s="151">
        <v>0.85299999999999998</v>
      </c>
      <c r="AN12" s="151">
        <v>0.85</v>
      </c>
      <c r="AO12" s="151">
        <v>0.86099999999999999</v>
      </c>
      <c r="AQ12" s="131" t="s">
        <v>95</v>
      </c>
      <c r="AR12" s="152">
        <v>0.59766666666666668</v>
      </c>
      <c r="AS12" s="152">
        <v>0.64233333333333331</v>
      </c>
      <c r="AT12" s="153">
        <v>0.64233333333333331</v>
      </c>
      <c r="AU12" s="152">
        <v>0.59499999999999997</v>
      </c>
    </row>
    <row r="13" spans="2:47" s="56" customFormat="1" ht="18" customHeight="1" x14ac:dyDescent="0.15">
      <c r="B13" s="22"/>
      <c r="C13" s="205"/>
      <c r="D13" s="9"/>
      <c r="E13" s="24"/>
      <c r="F13" s="14"/>
      <c r="G13" s="504"/>
      <c r="H13" s="507"/>
      <c r="I13" s="112"/>
      <c r="J13" s="112"/>
      <c r="K13" s="113"/>
      <c r="L13" s="511"/>
      <c r="M13" s="512"/>
      <c r="N13" s="116"/>
      <c r="O13" s="117"/>
      <c r="P13" s="73"/>
      <c r="S13" s="115" t="b">
        <v>0</v>
      </c>
      <c r="T13" s="472" t="str">
        <f t="shared" si="0"/>
        <v>－</v>
      </c>
      <c r="U13" s="472" t="str">
        <f t="shared" si="1"/>
        <v>－</v>
      </c>
      <c r="W13" s="75" t="str">
        <f t="shared" si="2"/>
        <v>－</v>
      </c>
      <c r="X13" s="76" t="str">
        <f t="shared" si="3"/>
        <v>セル</v>
      </c>
      <c r="Y13" s="115" t="b">
        <v>0</v>
      </c>
      <c r="Z13" s="115" t="b">
        <v>0</v>
      </c>
      <c r="AA13" s="77">
        <f t="shared" si="4"/>
        <v>0</v>
      </c>
      <c r="AB13" s="55" t="str">
        <f>IF(C13="上面",IF(OR($AF$4={"１地域","２地域","３地域","５地域","８地域"}),0.93,IF(OR($AF$4={"４地域","６地域","７地域"}),0.94,"－")),"FALSE")</f>
        <v>FALSE</v>
      </c>
      <c r="AC13" s="43" t="str">
        <f>IF(C13="上面",IF(OR($AF$4={"１地域","５地域","６地域","７地域"}),0.8,IF(OR($AF$4={"２地域","３地域"}),0.81,IF($AF$4="４地域",0.82,"－"))),"FALSE")</f>
        <v>FALSE</v>
      </c>
      <c r="AD13" s="78" t="str">
        <f>IF(AND(OR($AF$4={"１地域","２地域","３地域","４地域","５地域","６地域","７地域"}),C13="南"),0.01*(24+9*(3*J13+K13)/I13),"－")</f>
        <v>－</v>
      </c>
      <c r="AE13" s="74" t="e">
        <f>IF(OR(C13={"上面","下面"},AND(OR($AF$4={"１地域","２地域","３地域","４地域","５地域","６地域","７地域"}),C13="南"),AND($AF$4="８地域",OR(C13={"南東","南","南西"}))),"－",0.01*(16+24*(2*J13+K13)/I13))</f>
        <v>#DIV/0!</v>
      </c>
      <c r="AF13" s="472" t="str">
        <f>IF(AND($AF$4="８地域",OR(C13={"南東","南","南西"})),0.01*(16+19*(2*J13+K13)/I13),"－")</f>
        <v>－</v>
      </c>
      <c r="AG13" s="472" t="str">
        <f t="shared" si="5"/>
        <v>－</v>
      </c>
      <c r="AH13" s="473" t="str">
        <f>IF(AND(OR($AF$4={"１地域","２地域","３地域","４地域","５地域","６地域","７地域"}),OR(C13={"南東","南","南西"})),0.01*(5+20*(3*J13+K13)/I13),"－")</f>
        <v>－</v>
      </c>
      <c r="AI13" s="74" t="e">
        <f>IF(OR(C13={"上面","下面"},AND(OR($AF$4={"１地域","２地域","３地域","４地域","５地域","６地域","７地域"}),OR(C13={"南東","南","南西"}))),"－",0.01*(10+15*(2*J13+K13)/I13))</f>
        <v>#DIV/0!</v>
      </c>
      <c r="AJ13" s="472" t="str">
        <f t="shared" si="6"/>
        <v>－</v>
      </c>
      <c r="AK13" s="150" t="s">
        <v>96</v>
      </c>
      <c r="AL13" s="151">
        <v>0.86299999999999999</v>
      </c>
      <c r="AM13" s="151">
        <v>0.85399999999999998</v>
      </c>
      <c r="AN13" s="151">
        <v>0.85799999999999998</v>
      </c>
      <c r="AO13" s="151">
        <v>0.86199999999999999</v>
      </c>
      <c r="AQ13" s="131" t="s">
        <v>96</v>
      </c>
      <c r="AR13" s="152">
        <v>0.59199999999999997</v>
      </c>
      <c r="AS13" s="152">
        <v>0.67066666666666674</v>
      </c>
      <c r="AT13" s="153">
        <v>0.66666666666666674</v>
      </c>
      <c r="AU13" s="152">
        <v>0.59499999999999997</v>
      </c>
    </row>
    <row r="14" spans="2:47" s="56" customFormat="1" ht="18" customHeight="1" x14ac:dyDescent="0.15">
      <c r="B14" s="22"/>
      <c r="C14" s="205"/>
      <c r="D14" s="9"/>
      <c r="E14" s="24"/>
      <c r="F14" s="14"/>
      <c r="G14" s="504"/>
      <c r="H14" s="507"/>
      <c r="I14" s="112"/>
      <c r="J14" s="112"/>
      <c r="K14" s="113"/>
      <c r="L14" s="511"/>
      <c r="M14" s="512"/>
      <c r="N14" s="116"/>
      <c r="O14" s="117"/>
      <c r="P14" s="73"/>
      <c r="S14" s="115" t="b">
        <v>0</v>
      </c>
      <c r="T14" s="472" t="str">
        <f t="shared" si="0"/>
        <v>－</v>
      </c>
      <c r="U14" s="472" t="str">
        <f t="shared" si="1"/>
        <v>－</v>
      </c>
      <c r="W14" s="75" t="str">
        <f t="shared" si="2"/>
        <v>－</v>
      </c>
      <c r="X14" s="76" t="str">
        <f t="shared" si="3"/>
        <v>セル</v>
      </c>
      <c r="Y14" s="115" t="b">
        <v>0</v>
      </c>
      <c r="Z14" s="115" t="b">
        <v>0</v>
      </c>
      <c r="AA14" s="77">
        <f t="shared" si="4"/>
        <v>0</v>
      </c>
      <c r="AB14" s="55" t="str">
        <f>IF(C14="上面",IF(OR($AF$4={"１地域","２地域","３地域","５地域","８地域"}),0.93,IF(OR($AF$4={"４地域","６地域","７地域"}),0.94,"－")),"FALSE")</f>
        <v>FALSE</v>
      </c>
      <c r="AC14" s="43" t="str">
        <f>IF(C14="上面",IF(OR($AF$4={"１地域","５地域","６地域","７地域"}),0.8,IF(OR($AF$4={"２地域","３地域"}),0.81,IF($AF$4="４地域",0.82,"－"))),"FALSE")</f>
        <v>FALSE</v>
      </c>
      <c r="AD14" s="78" t="str">
        <f>IF(AND(OR($AF$4={"１地域","２地域","３地域","４地域","５地域","６地域","７地域"}),C14="南"),0.01*(24+9*(3*J14+K14)/I14),"－")</f>
        <v>－</v>
      </c>
      <c r="AE14" s="74" t="e">
        <f>IF(OR(C14={"上面","下面"},AND(OR($AF$4={"１地域","２地域","３地域","４地域","５地域","６地域","７地域"}),C14="南"),AND($AF$4="８地域",OR(C14={"南東","南","南西"}))),"－",0.01*(16+24*(2*J14+K14)/I14))</f>
        <v>#DIV/0!</v>
      </c>
      <c r="AF14" s="472" t="str">
        <f>IF(AND($AF$4="８地域",OR(C14={"南東","南","南西"})),0.01*(16+19*(2*J14+K14)/I14),"－")</f>
        <v>－</v>
      </c>
      <c r="AG14" s="472" t="str">
        <f t="shared" si="5"/>
        <v>－</v>
      </c>
      <c r="AH14" s="473" t="str">
        <f>IF(AND(OR($AF$4={"１地域","２地域","３地域","４地域","５地域","６地域","７地域"}),OR(C14={"南東","南","南西"})),0.01*(5+20*(3*J14+K14)/I14),"－")</f>
        <v>－</v>
      </c>
      <c r="AI14" s="74" t="e">
        <f>IF(OR(C14={"上面","下面"},AND(OR($AF$4={"１地域","２地域","３地域","４地域","５地域","６地域","７地域"}),OR(C14={"南東","南","南西"}))),"－",0.01*(10+15*(2*J14+K14)/I14))</f>
        <v>#DIV/0!</v>
      </c>
      <c r="AJ14" s="472" t="str">
        <f t="shared" si="6"/>
        <v>－</v>
      </c>
      <c r="AK14" s="150" t="s">
        <v>97</v>
      </c>
      <c r="AL14" s="151">
        <v>0.86199999999999999</v>
      </c>
      <c r="AM14" s="151">
        <v>0.85199999999999998</v>
      </c>
      <c r="AN14" s="151">
        <v>0.85199999999999998</v>
      </c>
      <c r="AO14" s="151">
        <v>0.86399999999999999</v>
      </c>
      <c r="AQ14" s="131" t="s">
        <v>97</v>
      </c>
      <c r="AR14" s="152">
        <v>0.58899999999999997</v>
      </c>
      <c r="AS14" s="152">
        <v>0.67466666666666675</v>
      </c>
      <c r="AT14" s="153">
        <v>0.65366666666666673</v>
      </c>
      <c r="AU14" s="152">
        <v>0.59499999999999997</v>
      </c>
    </row>
    <row r="15" spans="2:47" s="56" customFormat="1" ht="18" customHeight="1" x14ac:dyDescent="0.15">
      <c r="B15" s="22"/>
      <c r="C15" s="205"/>
      <c r="D15" s="9"/>
      <c r="E15" s="24"/>
      <c r="F15" s="14"/>
      <c r="G15" s="504"/>
      <c r="H15" s="507"/>
      <c r="I15" s="112"/>
      <c r="J15" s="112"/>
      <c r="K15" s="113"/>
      <c r="L15" s="511"/>
      <c r="M15" s="512"/>
      <c r="N15" s="116"/>
      <c r="O15" s="117"/>
      <c r="P15" s="73"/>
      <c r="S15" s="115" t="b">
        <v>0</v>
      </c>
      <c r="T15" s="472" t="str">
        <f t="shared" si="0"/>
        <v>－</v>
      </c>
      <c r="U15" s="472" t="str">
        <f t="shared" si="1"/>
        <v>－</v>
      </c>
      <c r="W15" s="75" t="str">
        <f t="shared" si="2"/>
        <v>－</v>
      </c>
      <c r="X15" s="76" t="str">
        <f t="shared" si="3"/>
        <v>セル</v>
      </c>
      <c r="Y15" s="115" t="b">
        <v>0</v>
      </c>
      <c r="Z15" s="115" t="b">
        <v>0</v>
      </c>
      <c r="AA15" s="77">
        <f t="shared" si="4"/>
        <v>0</v>
      </c>
      <c r="AB15" s="55" t="str">
        <f>IF(C15="上面",IF(OR($AF$4={"１地域","２地域","３地域","５地域","８地域"}),0.93,IF(OR($AF$4={"４地域","６地域","７地域"}),0.94,"－")),"FALSE")</f>
        <v>FALSE</v>
      </c>
      <c r="AC15" s="43" t="str">
        <f>IF(C15="上面",IF(OR($AF$4={"１地域","５地域","６地域","７地域"}),0.8,IF(OR($AF$4={"２地域","３地域"}),0.81,IF($AF$4="４地域",0.82,"－"))),"FALSE")</f>
        <v>FALSE</v>
      </c>
      <c r="AD15" s="78" t="str">
        <f>IF(AND(OR($AF$4={"１地域","２地域","３地域","４地域","５地域","６地域","７地域"}),C15="南"),0.01*(24+9*(3*J15+K15)/I15),"－")</f>
        <v>－</v>
      </c>
      <c r="AE15" s="74" t="e">
        <f>IF(OR(C15={"上面","下面"},AND(OR($AF$4={"１地域","２地域","３地域","４地域","５地域","６地域","７地域"}),C15="南"),AND($AF$4="８地域",OR(C15={"南東","南","南西"}))),"－",0.01*(16+24*(2*J15+K15)/I15))</f>
        <v>#DIV/0!</v>
      </c>
      <c r="AF15" s="472" t="str">
        <f>IF(AND($AF$4="８地域",OR(C15={"南東","南","南西"})),0.01*(16+19*(2*J15+K15)/I15),"－")</f>
        <v>－</v>
      </c>
      <c r="AG15" s="472" t="str">
        <f t="shared" si="5"/>
        <v>－</v>
      </c>
      <c r="AH15" s="473" t="str">
        <f>IF(AND(OR($AF$4={"１地域","２地域","３地域","４地域","５地域","６地域","７地域"}),OR(C15={"南東","南","南西"})),0.01*(5+20*(3*J15+K15)/I15),"－")</f>
        <v>－</v>
      </c>
      <c r="AI15" s="74" t="e">
        <f>IF(OR(C15={"上面","下面"},AND(OR($AF$4={"１地域","２地域","３地域","４地域","５地域","６地域","７地域"}),OR(C15={"南東","南","南西"}))),"－",0.01*(10+15*(2*J15+K15)/I15))</f>
        <v>#DIV/0!</v>
      </c>
      <c r="AJ15" s="472" t="str">
        <f t="shared" si="6"/>
        <v>－</v>
      </c>
      <c r="AK15" s="150" t="s">
        <v>98</v>
      </c>
      <c r="AL15" s="151">
        <v>0.86099999999999999</v>
      </c>
      <c r="AM15" s="151">
        <v>0.84899999999999998</v>
      </c>
      <c r="AN15" s="151">
        <v>0.84699999999999998</v>
      </c>
      <c r="AO15" s="151">
        <v>0.86199999999999999</v>
      </c>
      <c r="AQ15" s="131" t="s">
        <v>98</v>
      </c>
      <c r="AR15" s="152">
        <v>0.58733333333333326</v>
      </c>
      <c r="AS15" s="152">
        <v>0.66566666666666674</v>
      </c>
      <c r="AT15" s="153">
        <v>0.66966666666666674</v>
      </c>
      <c r="AU15" s="152">
        <v>0.58933333333333326</v>
      </c>
    </row>
    <row r="16" spans="2:47" s="56" customFormat="1" ht="18" customHeight="1" x14ac:dyDescent="0.15">
      <c r="B16" s="22"/>
      <c r="C16" s="205"/>
      <c r="D16" s="9"/>
      <c r="E16" s="24"/>
      <c r="F16" s="14"/>
      <c r="G16" s="504"/>
      <c r="H16" s="507"/>
      <c r="I16" s="112"/>
      <c r="J16" s="112"/>
      <c r="K16" s="113"/>
      <c r="L16" s="511"/>
      <c r="M16" s="512"/>
      <c r="N16" s="116"/>
      <c r="O16" s="117"/>
      <c r="P16" s="73"/>
      <c r="S16" s="115" t="b">
        <v>0</v>
      </c>
      <c r="T16" s="472" t="str">
        <f t="shared" si="0"/>
        <v>－</v>
      </c>
      <c r="U16" s="472" t="str">
        <f t="shared" si="1"/>
        <v>－</v>
      </c>
      <c r="W16" s="75" t="str">
        <f t="shared" si="2"/>
        <v>－</v>
      </c>
      <c r="X16" s="76" t="str">
        <f t="shared" si="3"/>
        <v>セル</v>
      </c>
      <c r="Y16" s="115" t="b">
        <v>0</v>
      </c>
      <c r="Z16" s="115" t="b">
        <v>0</v>
      </c>
      <c r="AA16" s="77">
        <f t="shared" si="4"/>
        <v>0</v>
      </c>
      <c r="AB16" s="55" t="str">
        <f>IF(C16="上面",IF(OR($AF$4={"１地域","２地域","３地域","５地域","８地域"}),0.93,IF(OR($AF$4={"４地域","６地域","７地域"}),0.94,"－")),"FALSE")</f>
        <v>FALSE</v>
      </c>
      <c r="AC16" s="43" t="str">
        <f>IF(C16="上面",IF(OR($AF$4={"１地域","５地域","６地域","７地域"}),0.8,IF(OR($AF$4={"２地域","３地域"}),0.81,IF($AF$4="４地域",0.82,"－"))),"FALSE")</f>
        <v>FALSE</v>
      </c>
      <c r="AD16" s="78" t="str">
        <f>IF(AND(OR($AF$4={"１地域","２地域","３地域","４地域","５地域","６地域","７地域"}),C16="南"),0.01*(24+9*(3*J16+K16)/I16),"－")</f>
        <v>－</v>
      </c>
      <c r="AE16" s="74" t="e">
        <f>IF(OR(C16={"上面","下面"},AND(OR($AF$4={"１地域","２地域","３地域","４地域","５地域","６地域","７地域"}),C16="南"),AND($AF$4="８地域",OR(C16={"南東","南","南西"}))),"－",0.01*(16+24*(2*J16+K16)/I16))</f>
        <v>#DIV/0!</v>
      </c>
      <c r="AF16" s="472" t="str">
        <f>IF(AND($AF$4="８地域",OR(C16={"南東","南","南西"})),0.01*(16+19*(2*J16+K16)/I16),"－")</f>
        <v>－</v>
      </c>
      <c r="AG16" s="472" t="str">
        <f t="shared" si="5"/>
        <v>－</v>
      </c>
      <c r="AH16" s="473" t="str">
        <f>IF(AND(OR($AF$4={"１地域","２地域","３地域","４地域","５地域","６地域","７地域"}),OR(C16={"南東","南","南西"})),0.01*(5+20*(3*J16+K16)/I16),"－")</f>
        <v>－</v>
      </c>
      <c r="AI16" s="74" t="e">
        <f>IF(OR(C16={"上面","下面"},AND(OR($AF$4={"１地域","２地域","３地域","４地域","５地域","６地域","７地域"}),OR(C16={"南東","南","南西"}))),"－",0.01*(10+15*(2*J16+K16)/I16))</f>
        <v>#DIV/0!</v>
      </c>
      <c r="AJ16" s="472" t="str">
        <f t="shared" si="6"/>
        <v>－</v>
      </c>
      <c r="AK16" s="150" t="s">
        <v>99</v>
      </c>
      <c r="AL16" s="151">
        <v>0.85699999999999998</v>
      </c>
      <c r="AM16" s="151">
        <v>0.86</v>
      </c>
      <c r="AN16" s="151">
        <v>0.85799999999999998</v>
      </c>
      <c r="AO16" s="151">
        <v>0.85899999999999999</v>
      </c>
      <c r="AQ16" s="131" t="s">
        <v>99</v>
      </c>
      <c r="AR16" s="154">
        <v>0</v>
      </c>
      <c r="AS16" s="154">
        <v>0</v>
      </c>
      <c r="AT16" s="154">
        <v>0</v>
      </c>
      <c r="AU16" s="154">
        <v>0</v>
      </c>
    </row>
    <row r="17" spans="2:36" s="56" customFormat="1" ht="18" customHeight="1" x14ac:dyDescent="0.15">
      <c r="B17" s="22"/>
      <c r="C17" s="205"/>
      <c r="D17" s="9"/>
      <c r="E17" s="24"/>
      <c r="F17" s="14"/>
      <c r="G17" s="504"/>
      <c r="H17" s="507"/>
      <c r="I17" s="112"/>
      <c r="J17" s="112"/>
      <c r="K17" s="113"/>
      <c r="L17" s="511"/>
      <c r="M17" s="512"/>
      <c r="N17" s="116"/>
      <c r="O17" s="117"/>
      <c r="P17" s="73"/>
      <c r="S17" s="115" t="b">
        <v>0</v>
      </c>
      <c r="T17" s="472" t="str">
        <f t="shared" si="0"/>
        <v>－</v>
      </c>
      <c r="U17" s="472" t="str">
        <f t="shared" si="1"/>
        <v>－</v>
      </c>
      <c r="W17" s="75" t="str">
        <f t="shared" si="2"/>
        <v>－</v>
      </c>
      <c r="X17" s="76" t="str">
        <f t="shared" si="3"/>
        <v>セル</v>
      </c>
      <c r="Y17" s="115" t="b">
        <v>0</v>
      </c>
      <c r="Z17" s="115" t="b">
        <v>0</v>
      </c>
      <c r="AA17" s="77">
        <f t="shared" si="4"/>
        <v>0</v>
      </c>
      <c r="AB17" s="55" t="str">
        <f>IF(C17="上面",IF(OR($AF$4={"１地域","２地域","３地域","５地域","８地域"}),0.93,IF(OR($AF$4={"４地域","６地域","７地域"}),0.94,"－")),"FALSE")</f>
        <v>FALSE</v>
      </c>
      <c r="AC17" s="43" t="str">
        <f>IF(C17="上面",IF(OR($AF$4={"１地域","５地域","６地域","７地域"}),0.8,IF(OR($AF$4={"２地域","３地域"}),0.81,IF($AF$4="４地域",0.82,"－"))),"FALSE")</f>
        <v>FALSE</v>
      </c>
      <c r="AD17" s="78" t="str">
        <f>IF(AND(OR($AF$4={"１地域","２地域","３地域","４地域","５地域","６地域","７地域"}),C17="南"),0.01*(24+9*(3*J17+K17)/I17),"－")</f>
        <v>－</v>
      </c>
      <c r="AE17" s="74" t="e">
        <f>IF(OR(C17={"上面","下面"},AND(OR($AF$4={"１地域","２地域","３地域","４地域","５地域","６地域","７地域"}),C17="南"),AND($AF$4="８地域",OR(C17={"南東","南","南西"}))),"－",0.01*(16+24*(2*J17+K17)/I17))</f>
        <v>#DIV/0!</v>
      </c>
      <c r="AF17" s="472" t="str">
        <f>IF(AND($AF$4="８地域",OR(C17={"南東","南","南西"})),0.01*(16+19*(2*J17+K17)/I17),"－")</f>
        <v>－</v>
      </c>
      <c r="AG17" s="472" t="str">
        <f t="shared" si="5"/>
        <v>－</v>
      </c>
      <c r="AH17" s="473" t="str">
        <f>IF(AND(OR($AF$4={"１地域","２地域","３地域","４地域","５地域","６地域","７地域"}),OR(C17={"南東","南","南西"})),0.01*(5+20*(3*J17+K17)/I17),"－")</f>
        <v>－</v>
      </c>
      <c r="AI17" s="74" t="e">
        <f>IF(OR(C17={"上面","下面"},AND(OR($AF$4={"１地域","２地域","３地域","４地域","５地域","６地域","７地域"}),OR(C17={"南東","南","南西"}))),"－",0.01*(10+15*(2*J17+K17)/I17))</f>
        <v>#DIV/0!</v>
      </c>
      <c r="AJ17" s="472" t="str">
        <f t="shared" si="6"/>
        <v>－</v>
      </c>
    </row>
    <row r="18" spans="2:36" s="56" customFormat="1" ht="18" customHeight="1" x14ac:dyDescent="0.15">
      <c r="B18" s="22"/>
      <c r="C18" s="205"/>
      <c r="D18" s="9"/>
      <c r="E18" s="24"/>
      <c r="F18" s="14"/>
      <c r="G18" s="504"/>
      <c r="H18" s="507"/>
      <c r="I18" s="112"/>
      <c r="J18" s="112"/>
      <c r="K18" s="113"/>
      <c r="L18" s="511"/>
      <c r="M18" s="512"/>
      <c r="N18" s="116"/>
      <c r="O18" s="117"/>
      <c r="P18" s="73"/>
      <c r="S18" s="115" t="b">
        <v>0</v>
      </c>
      <c r="T18" s="472" t="str">
        <f t="shared" si="0"/>
        <v>－</v>
      </c>
      <c r="U18" s="472" t="str">
        <f t="shared" si="1"/>
        <v>－</v>
      </c>
      <c r="W18" s="75" t="str">
        <f t="shared" si="2"/>
        <v>－</v>
      </c>
      <c r="X18" s="76" t="str">
        <f t="shared" si="3"/>
        <v>セル</v>
      </c>
      <c r="Y18" s="115" t="b">
        <v>0</v>
      </c>
      <c r="Z18" s="115" t="b">
        <v>0</v>
      </c>
      <c r="AA18" s="77">
        <f t="shared" si="4"/>
        <v>0</v>
      </c>
      <c r="AB18" s="55" t="str">
        <f>IF(C18="上面",IF(OR($AF$4={"１地域","２地域","３地域","５地域","８地域"}),0.93,IF(OR($AF$4={"４地域","６地域","７地域"}),0.94,"－")),"FALSE")</f>
        <v>FALSE</v>
      </c>
      <c r="AC18" s="43" t="str">
        <f>IF(C18="上面",IF(OR($AF$4={"１地域","５地域","６地域","７地域"}),0.8,IF(OR($AF$4={"２地域","３地域"}),0.81,IF($AF$4="４地域",0.82,"－"))),"FALSE")</f>
        <v>FALSE</v>
      </c>
      <c r="AD18" s="78" t="str">
        <f>IF(AND(OR($AF$4={"１地域","２地域","３地域","４地域","５地域","６地域","７地域"}),C18="南"),0.01*(24+9*(3*J18+K18)/I18),"－")</f>
        <v>－</v>
      </c>
      <c r="AE18" s="74" t="e">
        <f>IF(OR(C18={"上面","下面"},AND(OR($AF$4={"１地域","２地域","３地域","４地域","５地域","６地域","７地域"}),C18="南"),AND($AF$4="８地域",OR(C18={"南東","南","南西"}))),"－",0.01*(16+24*(2*J18+K18)/I18))</f>
        <v>#DIV/0!</v>
      </c>
      <c r="AF18" s="472" t="str">
        <f>IF(AND($AF$4="８地域",OR(C18={"南東","南","南西"})),0.01*(16+19*(2*J18+K18)/I18),"－")</f>
        <v>－</v>
      </c>
      <c r="AG18" s="472" t="str">
        <f t="shared" si="5"/>
        <v>－</v>
      </c>
      <c r="AH18" s="473" t="str">
        <f>IF(AND(OR($AF$4={"１地域","２地域","３地域","４地域","５地域","６地域","７地域"}),OR(C18={"南東","南","南西"})),0.01*(5+20*(3*J18+K18)/I18),"－")</f>
        <v>－</v>
      </c>
      <c r="AI18" s="74" t="e">
        <f>IF(OR(C18={"上面","下面"},AND(OR($AF$4={"１地域","２地域","３地域","４地域","５地域","６地域","７地域"}),OR(C18={"南東","南","南西"}))),"－",0.01*(10+15*(2*J18+K18)/I18))</f>
        <v>#DIV/0!</v>
      </c>
      <c r="AJ18" s="472" t="str">
        <f t="shared" si="6"/>
        <v>－</v>
      </c>
    </row>
    <row r="19" spans="2:36" s="56" customFormat="1" ht="18" customHeight="1" x14ac:dyDescent="0.15">
      <c r="B19" s="22"/>
      <c r="C19" s="205"/>
      <c r="D19" s="9"/>
      <c r="E19" s="24"/>
      <c r="F19" s="14"/>
      <c r="G19" s="504"/>
      <c r="H19" s="507"/>
      <c r="I19" s="112"/>
      <c r="J19" s="112"/>
      <c r="K19" s="113"/>
      <c r="L19" s="511"/>
      <c r="M19" s="512"/>
      <c r="N19" s="116"/>
      <c r="O19" s="117"/>
      <c r="P19" s="73"/>
      <c r="S19" s="115" t="b">
        <v>0</v>
      </c>
      <c r="T19" s="472" t="str">
        <f t="shared" si="0"/>
        <v>－</v>
      </c>
      <c r="U19" s="472" t="str">
        <f t="shared" si="1"/>
        <v>－</v>
      </c>
      <c r="W19" s="75" t="str">
        <f t="shared" si="2"/>
        <v>－</v>
      </c>
      <c r="X19" s="76" t="str">
        <f t="shared" si="3"/>
        <v>セル</v>
      </c>
      <c r="Y19" s="115" t="b">
        <v>0</v>
      </c>
      <c r="Z19" s="115" t="b">
        <v>0</v>
      </c>
      <c r="AA19" s="77">
        <f t="shared" si="4"/>
        <v>0</v>
      </c>
      <c r="AB19" s="55" t="str">
        <f>IF(C19="上面",IF(OR($AF$4={"１地域","２地域","３地域","５地域","８地域"}),0.93,IF(OR($AF$4={"４地域","６地域","７地域"}),0.94,"－")),"FALSE")</f>
        <v>FALSE</v>
      </c>
      <c r="AC19" s="43" t="str">
        <f>IF(C19="上面",IF(OR($AF$4={"１地域","５地域","６地域","７地域"}),0.8,IF(OR($AF$4={"２地域","３地域"}),0.81,IF($AF$4="４地域",0.82,"－"))),"FALSE")</f>
        <v>FALSE</v>
      </c>
      <c r="AD19" s="78" t="str">
        <f>IF(AND(OR($AF$4={"１地域","２地域","３地域","４地域","５地域","６地域","７地域"}),C19="南"),0.01*(24+9*(3*J19+K19)/I19),"－")</f>
        <v>－</v>
      </c>
      <c r="AE19" s="74" t="e">
        <f>IF(OR(C19={"上面","下面"},AND(OR($AF$4={"１地域","２地域","３地域","４地域","５地域","６地域","７地域"}),C19="南"),AND($AF$4="８地域",OR(C19={"南東","南","南西"}))),"－",0.01*(16+24*(2*J19+K19)/I19))</f>
        <v>#DIV/0!</v>
      </c>
      <c r="AF19" s="472" t="str">
        <f>IF(AND($AF$4="８地域",OR(C19={"南東","南","南西"})),0.01*(16+19*(2*J19+K19)/I19),"－")</f>
        <v>－</v>
      </c>
      <c r="AG19" s="472" t="str">
        <f t="shared" si="5"/>
        <v>－</v>
      </c>
      <c r="AH19" s="473" t="str">
        <f>IF(AND(OR($AF$4={"１地域","２地域","３地域","４地域","５地域","６地域","７地域"}),OR(C19={"南東","南","南西"})),0.01*(5+20*(3*J19+K19)/I19),"－")</f>
        <v>－</v>
      </c>
      <c r="AI19" s="74" t="e">
        <f>IF(OR(C19={"上面","下面"},AND(OR($AF$4={"１地域","２地域","３地域","４地域","５地域","６地域","７地域"}),OR(C19={"南東","南","南西"}))),"－",0.01*(10+15*(2*J19+K19)/I19))</f>
        <v>#DIV/0!</v>
      </c>
      <c r="AJ19" s="472" t="str">
        <f t="shared" si="6"/>
        <v>－</v>
      </c>
    </row>
    <row r="20" spans="2:36" s="56" customFormat="1" ht="18" customHeight="1" x14ac:dyDescent="0.15">
      <c r="B20" s="194"/>
      <c r="C20" s="205"/>
      <c r="D20" s="9"/>
      <c r="E20" s="24"/>
      <c r="F20" s="14"/>
      <c r="G20" s="504"/>
      <c r="H20" s="507"/>
      <c r="I20" s="112"/>
      <c r="J20" s="112"/>
      <c r="K20" s="113"/>
      <c r="L20" s="511"/>
      <c r="M20" s="512"/>
      <c r="N20" s="116"/>
      <c r="O20" s="117"/>
      <c r="P20" s="73"/>
      <c r="S20" s="115" t="b">
        <v>0</v>
      </c>
      <c r="T20" s="472" t="str">
        <f t="shared" si="0"/>
        <v>－</v>
      </c>
      <c r="U20" s="472" t="str">
        <f t="shared" si="1"/>
        <v>－</v>
      </c>
      <c r="W20" s="75" t="str">
        <f t="shared" si="2"/>
        <v>－</v>
      </c>
      <c r="X20" s="76" t="str">
        <f t="shared" si="3"/>
        <v>セル</v>
      </c>
      <c r="Y20" s="115" t="b">
        <v>0</v>
      </c>
      <c r="Z20" s="115" t="b">
        <v>0</v>
      </c>
      <c r="AA20" s="77">
        <f t="shared" si="4"/>
        <v>0</v>
      </c>
      <c r="AB20" s="55" t="str">
        <f>IF(C20="上面",IF(OR($AF$4={"１地域","２地域","３地域","５地域","８地域"}),0.93,IF(OR($AF$4={"４地域","６地域","７地域"}),0.94,"－")),"FALSE")</f>
        <v>FALSE</v>
      </c>
      <c r="AC20" s="43" t="str">
        <f>IF(C20="上面",IF(OR($AF$4={"１地域","５地域","６地域","７地域"}),0.8,IF(OR($AF$4={"２地域","３地域"}),0.81,IF($AF$4="４地域",0.82,"－"))),"FALSE")</f>
        <v>FALSE</v>
      </c>
      <c r="AD20" s="78" t="str">
        <f>IF(AND(OR($AF$4={"１地域","２地域","３地域","４地域","５地域","６地域","７地域"}),C20="南"),0.01*(24+9*(3*J20+K20)/I20),"－")</f>
        <v>－</v>
      </c>
      <c r="AE20" s="74" t="e">
        <f>IF(OR(C20={"上面","下面"},AND(OR($AF$4={"１地域","２地域","３地域","４地域","５地域","６地域","７地域"}),C20="南"),AND($AF$4="８地域",OR(C20={"南東","南","南西"}))),"－",0.01*(16+24*(2*J20+K20)/I20))</f>
        <v>#DIV/0!</v>
      </c>
      <c r="AF20" s="472" t="str">
        <f>IF(AND($AF$4="８地域",OR(C20={"南東","南","南西"})),0.01*(16+19*(2*J20+K20)/I20),"－")</f>
        <v>－</v>
      </c>
      <c r="AG20" s="472" t="str">
        <f t="shared" si="5"/>
        <v>－</v>
      </c>
      <c r="AH20" s="473" t="str">
        <f>IF(AND(OR($AF$4={"１地域","２地域","３地域","４地域","５地域","６地域","７地域"}),OR(C20={"南東","南","南西"})),0.01*(5+20*(3*J20+K20)/I20),"－")</f>
        <v>－</v>
      </c>
      <c r="AI20" s="74" t="e">
        <f>IF(OR(C20={"上面","下面"},AND(OR($AF$4={"１地域","２地域","３地域","４地域","５地域","６地域","７地域"}),OR(C20={"南東","南","南西"}))),"－",0.01*(10+15*(2*J20+K20)/I20))</f>
        <v>#DIV/0!</v>
      </c>
      <c r="AJ20" s="472" t="str">
        <f t="shared" si="6"/>
        <v>－</v>
      </c>
    </row>
    <row r="21" spans="2:36" s="56" customFormat="1" ht="18" customHeight="1" x14ac:dyDescent="0.15">
      <c r="B21" s="193"/>
      <c r="C21" s="205"/>
      <c r="D21" s="9"/>
      <c r="E21" s="24"/>
      <c r="F21" s="14"/>
      <c r="G21" s="504"/>
      <c r="H21" s="507"/>
      <c r="I21" s="112"/>
      <c r="J21" s="112"/>
      <c r="K21" s="113"/>
      <c r="L21" s="511"/>
      <c r="M21" s="512"/>
      <c r="N21" s="116"/>
      <c r="O21" s="117"/>
      <c r="P21" s="73"/>
      <c r="S21" s="115" t="b">
        <v>0</v>
      </c>
      <c r="T21" s="472" t="str">
        <f t="shared" si="0"/>
        <v>－</v>
      </c>
      <c r="U21" s="472" t="str">
        <f t="shared" si="1"/>
        <v>－</v>
      </c>
      <c r="W21" s="75" t="str">
        <f t="shared" si="2"/>
        <v>－</v>
      </c>
      <c r="X21" s="76" t="str">
        <f>IF(F21="","セル",F21)</f>
        <v>セル</v>
      </c>
      <c r="Y21" s="115" t="b">
        <v>0</v>
      </c>
      <c r="Z21" s="115" t="b">
        <v>0</v>
      </c>
      <c r="AA21" s="77">
        <f>N21*O21</f>
        <v>0</v>
      </c>
      <c r="AB21" s="55" t="str">
        <f>IF(C21="上面",IF(OR($AF$4={"１地域","２地域","３地域","５地域","８地域"}),0.93,IF(OR($AF$4={"４地域","６地域","７地域"}),0.94,"－")),"FALSE")</f>
        <v>FALSE</v>
      </c>
      <c r="AC21" s="43" t="str">
        <f>IF(C21="上面",IF(OR($AF$4={"１地域","５地域","６地域","７地域"}),0.8,IF(OR($AF$4={"２地域","３地域"}),0.81,IF($AF$4="４地域",0.82,"－"))),"FALSE")</f>
        <v>FALSE</v>
      </c>
      <c r="AD21" s="78" t="str">
        <f>IF(AND(OR($AF$4={"１地域","２地域","３地域","４地域","５地域","６地域","７地域"}),C21="南"),0.01*(24+9*(3*J21+K21)/I21),"－")</f>
        <v>－</v>
      </c>
      <c r="AE21" s="74" t="e">
        <f>IF(OR(C21={"上面","下面"},AND(OR($AF$4={"１地域","２地域","３地域","４地域","５地域","６地域","７地域"}),C21="南"),AND($AF$4="８地域",OR(C21={"南東","南","南西"}))),"－",0.01*(16+24*(2*J21+K21)/I21))</f>
        <v>#DIV/0!</v>
      </c>
      <c r="AF21" s="472" t="str">
        <f>IF(AND($AF$4="８地域",OR(C21={"南東","南","南西"})),0.01*(16+19*(2*J21+K21)/I21),"－")</f>
        <v>－</v>
      </c>
      <c r="AG21" s="472" t="str">
        <f t="shared" si="5"/>
        <v>－</v>
      </c>
      <c r="AH21" s="473" t="str">
        <f>IF(AND(OR($AF$4={"１地域","２地域","３地域","４地域","５地域","６地域","７地域"}),OR(C21={"南東","南","南西"})),0.01*(5+20*(3*J21+K21)/I21),"－")</f>
        <v>－</v>
      </c>
      <c r="AI21" s="74" t="e">
        <f>IF(OR(C21={"上面","下面"},AND(OR($AF$4={"１地域","２地域","３地域","４地域","５地域","６地域","７地域"}),OR(C21={"南東","南","南西"}))),"－",0.01*(10+15*(2*J21+K21)/I21))</f>
        <v>#DIV/0!</v>
      </c>
      <c r="AJ21" s="472" t="str">
        <f t="shared" si="6"/>
        <v>－</v>
      </c>
    </row>
    <row r="22" spans="2:36" s="56" customFormat="1" ht="18" customHeight="1" x14ac:dyDescent="0.15">
      <c r="B22" s="193"/>
      <c r="C22" s="205"/>
      <c r="D22" s="9"/>
      <c r="E22" s="24"/>
      <c r="F22" s="14"/>
      <c r="G22" s="504"/>
      <c r="H22" s="507"/>
      <c r="I22" s="112"/>
      <c r="J22" s="112"/>
      <c r="K22" s="113"/>
      <c r="L22" s="511"/>
      <c r="M22" s="512"/>
      <c r="N22" s="116"/>
      <c r="O22" s="117"/>
      <c r="P22" s="73"/>
      <c r="S22" s="115" t="b">
        <v>0</v>
      </c>
      <c r="T22" s="472" t="str">
        <f t="shared" si="0"/>
        <v>－</v>
      </c>
      <c r="U22" s="472" t="str">
        <f t="shared" si="1"/>
        <v>－</v>
      </c>
      <c r="W22" s="75" t="str">
        <f t="shared" si="2"/>
        <v>－</v>
      </c>
      <c r="X22" s="76" t="str">
        <f t="shared" si="3"/>
        <v>セル</v>
      </c>
      <c r="Y22" s="115" t="b">
        <v>0</v>
      </c>
      <c r="Z22" s="115" t="b">
        <v>0</v>
      </c>
      <c r="AA22" s="77">
        <f t="shared" si="4"/>
        <v>0</v>
      </c>
      <c r="AB22" s="55" t="str">
        <f>IF(C22="上面",IF(OR($AF$4={"１地域","２地域","３地域","５地域","８地域"}),0.93,IF(OR($AF$4={"４地域","６地域","７地域"}),0.94,"－")),"FALSE")</f>
        <v>FALSE</v>
      </c>
      <c r="AC22" s="43" t="str">
        <f>IF(C22="上面",IF(OR($AF$4={"１地域","５地域","６地域","７地域"}),0.8,IF(OR($AF$4={"２地域","３地域"}),0.81,IF($AF$4="４地域",0.82,"－"))),"FALSE")</f>
        <v>FALSE</v>
      </c>
      <c r="AD22" s="78" t="str">
        <f>IF(AND(OR($AF$4={"１地域","２地域","３地域","４地域","５地域","６地域","７地域"}),C22="南"),0.01*(24+9*(3*J22+K22)/I22),"－")</f>
        <v>－</v>
      </c>
      <c r="AE22" s="74" t="e">
        <f>IF(OR(C22={"上面","下面"},AND(OR($AF$4={"１地域","２地域","３地域","４地域","５地域","６地域","７地域"}),C22="南"),AND($AF$4="８地域",OR(C22={"南東","南","南西"}))),"－",0.01*(16+24*(2*J22+K22)/I22))</f>
        <v>#DIV/0!</v>
      </c>
      <c r="AF22" s="472" t="str">
        <f>IF(AND($AF$4="８地域",OR(C22={"南東","南","南西"})),0.01*(16+19*(2*J22+K22)/I22),"－")</f>
        <v>－</v>
      </c>
      <c r="AG22" s="472" t="str">
        <f t="shared" si="5"/>
        <v>－</v>
      </c>
      <c r="AH22" s="473" t="str">
        <f>IF(AND(OR($AF$4={"１地域","２地域","３地域","４地域","５地域","６地域","７地域"}),OR(C22={"南東","南","南西"})),0.01*(5+20*(3*J22+K22)/I22),"－")</f>
        <v>－</v>
      </c>
      <c r="AI22" s="74" t="e">
        <f>IF(OR(C22={"上面","下面"},AND(OR($AF$4={"１地域","２地域","３地域","４地域","５地域","６地域","７地域"}),OR(C22={"南東","南","南西"}))),"－",0.01*(10+15*(2*J22+K22)/I22))</f>
        <v>#DIV/0!</v>
      </c>
      <c r="AJ22" s="472" t="str">
        <f t="shared" si="6"/>
        <v>－</v>
      </c>
    </row>
    <row r="23" spans="2:36" s="56" customFormat="1" ht="18" customHeight="1" x14ac:dyDescent="0.15">
      <c r="B23" s="193"/>
      <c r="C23" s="205"/>
      <c r="D23" s="9"/>
      <c r="E23" s="24"/>
      <c r="F23" s="14"/>
      <c r="G23" s="505"/>
      <c r="H23" s="507"/>
      <c r="I23" s="112"/>
      <c r="J23" s="112"/>
      <c r="K23" s="113"/>
      <c r="L23" s="513"/>
      <c r="M23" s="514"/>
      <c r="N23" s="118"/>
      <c r="O23" s="119"/>
      <c r="P23" s="73"/>
      <c r="S23" s="115" t="b">
        <v>0</v>
      </c>
      <c r="T23" s="472" t="str">
        <f t="shared" si="0"/>
        <v>－</v>
      </c>
      <c r="U23" s="472" t="str">
        <f t="shared" si="1"/>
        <v>－</v>
      </c>
      <c r="W23" s="75" t="str">
        <f t="shared" si="2"/>
        <v>－</v>
      </c>
      <c r="X23" s="76" t="str">
        <f t="shared" si="3"/>
        <v>セル</v>
      </c>
      <c r="Y23" s="115" t="b">
        <v>0</v>
      </c>
      <c r="Z23" s="115" t="b">
        <v>0</v>
      </c>
      <c r="AA23" s="77">
        <f t="shared" si="4"/>
        <v>0</v>
      </c>
      <c r="AB23" s="55" t="str">
        <f>IF(C23="上面",IF(OR($AF$4={"１地域","２地域","３地域","５地域","８地域"}),0.93,IF(OR($AF$4={"４地域","６地域","７地域"}),0.94,"－")),"FALSE")</f>
        <v>FALSE</v>
      </c>
      <c r="AC23" s="43" t="str">
        <f>IF(C23="上面",IF(OR($AF$4={"１地域","５地域","６地域","７地域"}),0.8,IF(OR($AF$4={"２地域","３地域"}),0.81,IF($AF$4="４地域",0.82,"－"))),"FALSE")</f>
        <v>FALSE</v>
      </c>
      <c r="AD23" s="78" t="str">
        <f>IF(AND(OR($AF$4={"１地域","２地域","３地域","４地域","５地域","６地域","７地域"}),C23="南"),0.01*(24+9*(3*J23+K23)/I23),"－")</f>
        <v>－</v>
      </c>
      <c r="AE23" s="74" t="e">
        <f>IF(OR(C23={"上面","下面"},AND(OR($AF$4={"１地域","２地域","３地域","４地域","５地域","６地域","７地域"}),C23="南"),AND($AF$4="８地域",OR(C23={"南東","南","南西"}))),"－",0.01*(16+24*(2*J23+K23)/I23))</f>
        <v>#DIV/0!</v>
      </c>
      <c r="AF23" s="472" t="str">
        <f>IF(AND($AF$4="８地域",OR(C23={"南東","南","南西"})),0.01*(16+19*(2*J23+K23)/I23),"－")</f>
        <v>－</v>
      </c>
      <c r="AG23" s="472" t="str">
        <f t="shared" si="5"/>
        <v>－</v>
      </c>
      <c r="AH23" s="473" t="str">
        <f>IF(AND(OR($AF$4={"１地域","２地域","３地域","４地域","５地域","６地域","７地域"}),OR(C23={"南東","南","南西"})),0.01*(5+20*(3*J23+K23)/I23),"－")</f>
        <v>－</v>
      </c>
      <c r="AI23" s="74" t="e">
        <f>IF(OR(C23={"上面","下面"},AND(OR($AF$4={"１地域","２地域","３地域","４地域","５地域","６地域","７地域"}),OR(C23={"南東","南","南西"}))),"－",0.01*(10+15*(2*J23+K23)/I23))</f>
        <v>#DIV/0!</v>
      </c>
      <c r="AJ23" s="472" t="str">
        <f t="shared" si="6"/>
        <v>－</v>
      </c>
    </row>
    <row r="24" spans="2:36" s="56" customFormat="1" ht="18" customHeight="1" x14ac:dyDescent="0.15">
      <c r="B24" s="193"/>
      <c r="C24" s="205"/>
      <c r="D24" s="9"/>
      <c r="E24" s="24"/>
      <c r="F24" s="14"/>
      <c r="G24" s="504"/>
      <c r="H24" s="507"/>
      <c r="I24" s="112"/>
      <c r="J24" s="112"/>
      <c r="K24" s="113"/>
      <c r="L24" s="511"/>
      <c r="M24" s="512"/>
      <c r="N24" s="116"/>
      <c r="O24" s="117"/>
      <c r="P24" s="73"/>
      <c r="S24" s="115" t="b">
        <v>0</v>
      </c>
      <c r="T24" s="472" t="str">
        <f t="shared" si="0"/>
        <v>－</v>
      </c>
      <c r="U24" s="472" t="str">
        <f t="shared" si="1"/>
        <v>－</v>
      </c>
      <c r="W24" s="75" t="str">
        <f t="shared" si="2"/>
        <v>－</v>
      </c>
      <c r="X24" s="76" t="str">
        <f>IF(F24="","セル",F24)</f>
        <v>セル</v>
      </c>
      <c r="Y24" s="115" t="b">
        <v>0</v>
      </c>
      <c r="Z24" s="115" t="b">
        <v>0</v>
      </c>
      <c r="AA24" s="77">
        <f>N24*O24</f>
        <v>0</v>
      </c>
      <c r="AB24" s="55" t="str">
        <f>IF(C24="上面",IF(OR($AF$4={"１地域","２地域","３地域","５地域","８地域"}),0.93,IF(OR($AF$4={"４地域","６地域","７地域"}),0.94,"－")),"FALSE")</f>
        <v>FALSE</v>
      </c>
      <c r="AC24" s="43" t="str">
        <f>IF(C24="上面",IF(OR($AF$4={"１地域","５地域","６地域","７地域"}),0.8,IF(OR($AF$4={"２地域","３地域"}),0.81,IF($AF$4="４地域",0.82,"－"))),"FALSE")</f>
        <v>FALSE</v>
      </c>
      <c r="AD24" s="78" t="str">
        <f>IF(AND(OR($AF$4={"１地域","２地域","３地域","４地域","５地域","６地域","７地域"}),C24="南"),0.01*(24+9*(3*J24+K24)/I24),"－")</f>
        <v>－</v>
      </c>
      <c r="AE24" s="74" t="e">
        <f>IF(OR(C24={"上面","下面"},AND(OR($AF$4={"１地域","２地域","３地域","４地域","５地域","６地域","７地域"}),C24="南"),AND($AF$4="８地域",OR(C24={"南東","南","南西"}))),"－",0.01*(16+24*(2*J24+K24)/I24))</f>
        <v>#DIV/0!</v>
      </c>
      <c r="AF24" s="472" t="str">
        <f>IF(AND($AF$4="８地域",OR(C24={"南東","南","南西"})),0.01*(16+19*(2*J24+K24)/I24),"－")</f>
        <v>－</v>
      </c>
      <c r="AG24" s="472" t="str">
        <f t="shared" si="5"/>
        <v>－</v>
      </c>
      <c r="AH24" s="473" t="str">
        <f>IF(AND(OR($AF$4={"１地域","２地域","３地域","４地域","５地域","６地域","７地域"}),OR(C24={"南東","南","南西"})),0.01*(5+20*(3*J24+K24)/I24),"－")</f>
        <v>－</v>
      </c>
      <c r="AI24" s="74" t="e">
        <f>IF(OR(C24={"上面","下面"},AND(OR($AF$4={"１地域","２地域","３地域","４地域","５地域","６地域","７地域"}),OR(C24={"南東","南","南西"}))),"－",0.01*(10+15*(2*J24+K24)/I24))</f>
        <v>#DIV/0!</v>
      </c>
      <c r="AJ24" s="472" t="str">
        <f t="shared" si="6"/>
        <v>－</v>
      </c>
    </row>
    <row r="25" spans="2:36" s="56" customFormat="1" ht="18" customHeight="1" x14ac:dyDescent="0.15">
      <c r="B25" s="193"/>
      <c r="C25" s="205"/>
      <c r="D25" s="9"/>
      <c r="E25" s="24"/>
      <c r="F25" s="14"/>
      <c r="G25" s="504"/>
      <c r="H25" s="507"/>
      <c r="I25" s="112"/>
      <c r="J25" s="112"/>
      <c r="K25" s="113"/>
      <c r="L25" s="511"/>
      <c r="M25" s="512"/>
      <c r="N25" s="116"/>
      <c r="O25" s="117"/>
      <c r="P25" s="73"/>
      <c r="S25" s="115" t="b">
        <v>0</v>
      </c>
      <c r="T25" s="472" t="str">
        <f t="shared" si="0"/>
        <v>－</v>
      </c>
      <c r="U25" s="472" t="str">
        <f t="shared" si="1"/>
        <v>－</v>
      </c>
      <c r="W25" s="75" t="str">
        <f t="shared" si="2"/>
        <v>－</v>
      </c>
      <c r="X25" s="76" t="str">
        <f>IF(F25="","セル",F25)</f>
        <v>セル</v>
      </c>
      <c r="Y25" s="115" t="b">
        <v>0</v>
      </c>
      <c r="Z25" s="115" t="b">
        <v>0</v>
      </c>
      <c r="AA25" s="77">
        <f>N25*O25</f>
        <v>0</v>
      </c>
      <c r="AB25" s="55" t="str">
        <f>IF(C25="上面",IF(OR($AF$4={"１地域","２地域","３地域","５地域","８地域"}),0.93,IF(OR($AF$4={"４地域","６地域","７地域"}),0.94,"－")),"FALSE")</f>
        <v>FALSE</v>
      </c>
      <c r="AC25" s="43" t="str">
        <f>IF(C25="上面",IF(OR($AF$4={"１地域","５地域","６地域","７地域"}),0.8,IF(OR($AF$4={"２地域","３地域"}),0.81,IF($AF$4="４地域",0.82,"－"))),"FALSE")</f>
        <v>FALSE</v>
      </c>
      <c r="AD25" s="78" t="str">
        <f>IF(AND(OR($AF$4={"１地域","２地域","３地域","４地域","５地域","６地域","７地域"}),C25="南"),0.01*(24+9*(3*J25+K25)/I25),"－")</f>
        <v>－</v>
      </c>
      <c r="AE25" s="74" t="e">
        <f>IF(OR(C25={"上面","下面"},AND(OR($AF$4={"１地域","２地域","３地域","４地域","５地域","６地域","７地域"}),C25="南"),AND($AF$4="８地域",OR(C25={"南東","南","南西"}))),"－",0.01*(16+24*(2*J25+K25)/I25))</f>
        <v>#DIV/0!</v>
      </c>
      <c r="AF25" s="472" t="str">
        <f>IF(AND($AF$4="８地域",OR(C25={"南東","南","南西"})),0.01*(16+19*(2*J25+K25)/I25),"－")</f>
        <v>－</v>
      </c>
      <c r="AG25" s="472" t="str">
        <f t="shared" si="5"/>
        <v>－</v>
      </c>
      <c r="AH25" s="473" t="str">
        <f>IF(AND(OR($AF$4={"１地域","２地域","３地域","４地域","５地域","６地域","７地域"}),OR(C25={"南東","南","南西"})),0.01*(5+20*(3*J25+K25)/I25),"－")</f>
        <v>－</v>
      </c>
      <c r="AI25" s="74" t="e">
        <f>IF(OR(C25={"上面","下面"},AND(OR($AF$4={"１地域","２地域","３地域","４地域","５地域","６地域","７地域"}),OR(C25={"南東","南","南西"}))),"－",0.01*(10+15*(2*J25+K25)/I25))</f>
        <v>#DIV/0!</v>
      </c>
      <c r="AJ25" s="472" t="str">
        <f t="shared" si="6"/>
        <v>－</v>
      </c>
    </row>
    <row r="26" spans="2:36" s="56" customFormat="1" ht="18" customHeight="1" x14ac:dyDescent="0.15">
      <c r="B26" s="193"/>
      <c r="C26" s="205"/>
      <c r="D26" s="9"/>
      <c r="E26" s="24"/>
      <c r="F26" s="14"/>
      <c r="G26" s="504"/>
      <c r="H26" s="507"/>
      <c r="I26" s="112"/>
      <c r="J26" s="112"/>
      <c r="K26" s="113"/>
      <c r="L26" s="511"/>
      <c r="M26" s="512"/>
      <c r="N26" s="116"/>
      <c r="O26" s="117"/>
      <c r="P26" s="73"/>
      <c r="S26" s="115" t="b">
        <v>0</v>
      </c>
      <c r="T26" s="472" t="str">
        <f t="shared" si="0"/>
        <v>－</v>
      </c>
      <c r="U26" s="472" t="str">
        <f t="shared" si="1"/>
        <v>－</v>
      </c>
      <c r="W26" s="75" t="str">
        <f t="shared" si="2"/>
        <v>－</v>
      </c>
      <c r="X26" s="76" t="str">
        <f>IF(F26="","セル",F26)</f>
        <v>セル</v>
      </c>
      <c r="Y26" s="115" t="b">
        <v>0</v>
      </c>
      <c r="Z26" s="115" t="b">
        <v>0</v>
      </c>
      <c r="AA26" s="77">
        <f>N26*O26</f>
        <v>0</v>
      </c>
      <c r="AB26" s="55" t="str">
        <f>IF(C26="上面",IF(OR($AF$4={"１地域","２地域","３地域","５地域","８地域"}),0.93,IF(OR($AF$4={"４地域","６地域","７地域"}),0.94,"－")),"FALSE")</f>
        <v>FALSE</v>
      </c>
      <c r="AC26" s="43" t="str">
        <f>IF(C26="上面",IF(OR($AF$4={"１地域","５地域","６地域","７地域"}),0.8,IF(OR($AF$4={"２地域","３地域"}),0.81,IF($AF$4="４地域",0.82,"－"))),"FALSE")</f>
        <v>FALSE</v>
      </c>
      <c r="AD26" s="78" t="str">
        <f>IF(AND(OR($AF$4={"１地域","２地域","３地域","４地域","５地域","６地域","７地域"}),C26="南"),0.01*(24+9*(3*J26+K26)/I26),"－")</f>
        <v>－</v>
      </c>
      <c r="AE26" s="74" t="e">
        <f>IF(OR(C26={"上面","下面"},AND(OR($AF$4={"１地域","２地域","３地域","４地域","５地域","６地域","７地域"}),C26="南"),AND($AF$4="８地域",OR(C26={"南東","南","南西"}))),"－",0.01*(16+24*(2*J26+K26)/I26))</f>
        <v>#DIV/0!</v>
      </c>
      <c r="AF26" s="472" t="str">
        <f>IF(AND($AF$4="８地域",OR(C26={"南東","南","南西"})),0.01*(16+19*(2*J26+K26)/I26),"－")</f>
        <v>－</v>
      </c>
      <c r="AG26" s="472" t="str">
        <f t="shared" si="5"/>
        <v>－</v>
      </c>
      <c r="AH26" s="473" t="str">
        <f>IF(AND(OR($AF$4={"１地域","２地域","３地域","４地域","５地域","６地域","７地域"}),OR(C26={"南東","南","南西"})),0.01*(5+20*(3*J26+K26)/I26),"－")</f>
        <v>－</v>
      </c>
      <c r="AI26" s="74" t="e">
        <f>IF(OR(C26={"上面","下面"},AND(OR($AF$4={"１地域","２地域","３地域","４地域","５地域","６地域","７地域"}),OR(C26={"南東","南","南西"}))),"－",0.01*(10+15*(2*J26+K26)/I26))</f>
        <v>#DIV/0!</v>
      </c>
      <c r="AJ26" s="472" t="str">
        <f t="shared" si="6"/>
        <v>－</v>
      </c>
    </row>
    <row r="27" spans="2:36" s="56" customFormat="1" ht="18" customHeight="1" x14ac:dyDescent="0.15">
      <c r="B27" s="193"/>
      <c r="C27" s="205"/>
      <c r="D27" s="9"/>
      <c r="E27" s="24"/>
      <c r="F27" s="14"/>
      <c r="G27" s="504"/>
      <c r="H27" s="507"/>
      <c r="I27" s="112"/>
      <c r="J27" s="112"/>
      <c r="K27" s="113"/>
      <c r="L27" s="511"/>
      <c r="M27" s="512"/>
      <c r="N27" s="116"/>
      <c r="O27" s="117"/>
      <c r="P27" s="73"/>
      <c r="S27" s="115" t="b">
        <v>0</v>
      </c>
      <c r="T27" s="472" t="str">
        <f t="shared" si="0"/>
        <v>－</v>
      </c>
      <c r="U27" s="472" t="str">
        <f t="shared" si="1"/>
        <v>－</v>
      </c>
      <c r="W27" s="75" t="str">
        <f t="shared" si="2"/>
        <v>－</v>
      </c>
      <c r="X27" s="76" t="str">
        <f>IF(F27="","セル",F27)</f>
        <v>セル</v>
      </c>
      <c r="Y27" s="115" t="b">
        <v>0</v>
      </c>
      <c r="Z27" s="115" t="b">
        <v>0</v>
      </c>
      <c r="AA27" s="77">
        <f>N27*O27</f>
        <v>0</v>
      </c>
      <c r="AB27" s="55" t="str">
        <f>IF(C27="上面",IF(OR($AF$4={"１地域","２地域","３地域","５地域","８地域"}),0.93,IF(OR($AF$4={"４地域","６地域","７地域"}),0.94,"－")),"FALSE")</f>
        <v>FALSE</v>
      </c>
      <c r="AC27" s="43" t="str">
        <f>IF(C27="上面",IF(OR($AF$4={"１地域","５地域","６地域","７地域"}),0.8,IF(OR($AF$4={"２地域","３地域"}),0.81,IF($AF$4="４地域",0.82,"－"))),"FALSE")</f>
        <v>FALSE</v>
      </c>
      <c r="AD27" s="78" t="str">
        <f>IF(AND(OR($AF$4={"１地域","２地域","３地域","４地域","５地域","６地域","７地域"}),C27="南"),0.01*(24+9*(3*J27+K27)/I27),"－")</f>
        <v>－</v>
      </c>
      <c r="AE27" s="74" t="e">
        <f>IF(OR(C27={"上面","下面"},AND(OR($AF$4={"１地域","２地域","３地域","４地域","５地域","６地域","７地域"}),C27="南"),AND($AF$4="８地域",OR(C27={"南東","南","南西"}))),"－",0.01*(16+24*(2*J27+K27)/I27))</f>
        <v>#DIV/0!</v>
      </c>
      <c r="AF27" s="472" t="str">
        <f>IF(AND($AF$4="８地域",OR(C27={"南東","南","南西"})),0.01*(16+19*(2*J27+K27)/I27),"－")</f>
        <v>－</v>
      </c>
      <c r="AG27" s="472" t="str">
        <f t="shared" si="5"/>
        <v>－</v>
      </c>
      <c r="AH27" s="473" t="str">
        <f>IF(AND(OR($AF$4={"１地域","２地域","３地域","４地域","５地域","６地域","７地域"}),OR(C27={"南東","南","南西"})),0.01*(5+20*(3*J27+K27)/I27),"－")</f>
        <v>－</v>
      </c>
      <c r="AI27" s="74" t="e">
        <f>IF(OR(C27={"上面","下面"},AND(OR($AF$4={"１地域","２地域","３地域","４地域","５地域","６地域","７地域"}),OR(C27={"南東","南","南西"}))),"－",0.01*(10+15*(2*J27+K27)/I27))</f>
        <v>#DIV/0!</v>
      </c>
      <c r="AJ27" s="472" t="str">
        <f t="shared" si="6"/>
        <v>－</v>
      </c>
    </row>
    <row r="28" spans="2:36" s="56" customFormat="1" ht="18" customHeight="1" x14ac:dyDescent="0.15">
      <c r="B28" s="193"/>
      <c r="C28" s="205"/>
      <c r="D28" s="9"/>
      <c r="E28" s="24"/>
      <c r="F28" s="14"/>
      <c r="G28" s="505"/>
      <c r="H28" s="508"/>
      <c r="I28" s="112"/>
      <c r="J28" s="112"/>
      <c r="K28" s="113"/>
      <c r="L28" s="513"/>
      <c r="M28" s="514"/>
      <c r="N28" s="118"/>
      <c r="O28" s="119"/>
      <c r="P28" s="73"/>
      <c r="S28" s="115" t="b">
        <v>0</v>
      </c>
      <c r="T28" s="472" t="str">
        <f t="shared" si="0"/>
        <v>－</v>
      </c>
      <c r="U28" s="472" t="str">
        <f t="shared" si="1"/>
        <v>－</v>
      </c>
      <c r="W28" s="75" t="str">
        <f t="shared" si="2"/>
        <v>－</v>
      </c>
      <c r="X28" s="76" t="str">
        <f>IF(F28="","セル",F28)</f>
        <v>セル</v>
      </c>
      <c r="Y28" s="115" t="b">
        <v>0</v>
      </c>
      <c r="Z28" s="115" t="b">
        <v>0</v>
      </c>
      <c r="AA28" s="77">
        <f>N28*O28</f>
        <v>0</v>
      </c>
      <c r="AB28" s="55" t="str">
        <f>IF(C28="上面",IF(OR($AF$4={"１地域","２地域","３地域","５地域","８地域"}),0.93,IF(OR($AF$4={"４地域","６地域","７地域"}),0.94,"－")),"FALSE")</f>
        <v>FALSE</v>
      </c>
      <c r="AC28" s="43" t="str">
        <f>IF(C28="上面",IF(OR($AF$4={"１地域","５地域","６地域","７地域"}),0.8,IF(OR($AF$4={"２地域","３地域"}),0.81,IF($AF$4="４地域",0.82,"－"))),"FALSE")</f>
        <v>FALSE</v>
      </c>
      <c r="AD28" s="78" t="str">
        <f>IF(AND(OR($AF$4={"１地域","２地域","３地域","４地域","５地域","６地域","７地域"}),C28="南"),0.01*(24+9*(3*J28+K28)/I28),"－")</f>
        <v>－</v>
      </c>
      <c r="AE28" s="74" t="e">
        <f>IF(OR(C28={"上面","下面"},AND(OR($AF$4={"１地域","２地域","３地域","４地域","５地域","６地域","７地域"}),C28="南"),AND($AF$4="８地域",OR(C28={"南東","南","南西"}))),"－",0.01*(16+24*(2*J28+K28)/I28))</f>
        <v>#DIV/0!</v>
      </c>
      <c r="AF28" s="472" t="str">
        <f>IF(AND($AF$4="８地域",OR(C28={"南東","南","南西"})),0.01*(16+19*(2*J28+K28)/I28),"－")</f>
        <v>－</v>
      </c>
      <c r="AG28" s="472" t="str">
        <f t="shared" si="5"/>
        <v>－</v>
      </c>
      <c r="AH28" s="473" t="str">
        <f>IF(AND(OR($AF$4={"１地域","２地域","３地域","４地域","５地域","６地域","７地域"}),OR(C28={"南東","南","南西"})),0.01*(5+20*(3*J28+K28)/I28),"－")</f>
        <v>－</v>
      </c>
      <c r="AI28" s="74" t="e">
        <f>IF(OR(C28={"上面","下面"},AND(OR($AF$4={"１地域","２地域","３地域","４地域","５地域","６地域","７地域"}),OR(C28={"南東","南","南西"}))),"－",0.01*(10+15*(2*J28+K28)/I28))</f>
        <v>#DIV/0!</v>
      </c>
      <c r="AJ28" s="472" t="str">
        <f t="shared" si="6"/>
        <v>－</v>
      </c>
    </row>
    <row r="29" spans="2:36" s="56" customFormat="1" ht="18" customHeight="1" x14ac:dyDescent="0.15">
      <c r="B29" s="193"/>
      <c r="C29" s="205"/>
      <c r="D29" s="9"/>
      <c r="E29" s="24"/>
      <c r="F29" s="14"/>
      <c r="G29" s="504"/>
      <c r="H29" s="507"/>
      <c r="I29" s="112"/>
      <c r="J29" s="112"/>
      <c r="K29" s="113"/>
      <c r="L29" s="511"/>
      <c r="M29" s="512"/>
      <c r="N29" s="116"/>
      <c r="O29" s="117"/>
      <c r="P29" s="73"/>
      <c r="S29" s="115" t="b">
        <v>0</v>
      </c>
      <c r="T29" s="472" t="str">
        <f t="shared" si="0"/>
        <v>－</v>
      </c>
      <c r="U29" s="472" t="str">
        <f t="shared" si="1"/>
        <v>－</v>
      </c>
      <c r="W29" s="75" t="str">
        <f t="shared" si="2"/>
        <v>－</v>
      </c>
      <c r="X29" s="76" t="str">
        <f t="shared" ref="X29:X42" si="7">IF(F29="","セル",F29)</f>
        <v>セル</v>
      </c>
      <c r="Y29" s="115" t="b">
        <v>0</v>
      </c>
      <c r="Z29" s="115" t="b">
        <v>0</v>
      </c>
      <c r="AA29" s="77">
        <f t="shared" ref="AA29:AA42" si="8">N29*O29</f>
        <v>0</v>
      </c>
      <c r="AB29" s="55" t="str">
        <f>IF(C29="上面",IF(OR($AF$4={"１地域","２地域","３地域","５地域","８地域"}),0.93,IF(OR($AF$4={"４地域","６地域","７地域"}),0.94,"－")),"FALSE")</f>
        <v>FALSE</v>
      </c>
      <c r="AC29" s="43" t="str">
        <f>IF(C29="上面",IF(OR($AF$4={"１地域","５地域","６地域","７地域"}),0.8,IF(OR($AF$4={"２地域","３地域"}),0.81,IF($AF$4="４地域",0.82,"－"))),"FALSE")</f>
        <v>FALSE</v>
      </c>
      <c r="AD29" s="78" t="str">
        <f>IF(AND(OR($AF$4={"１地域","２地域","３地域","４地域","５地域","６地域","７地域"}),C29="南"),0.01*(24+9*(3*J29+K29)/I29),"－")</f>
        <v>－</v>
      </c>
      <c r="AE29" s="74" t="e">
        <f>IF(OR(C29={"上面","下面"},AND(OR($AF$4={"１地域","２地域","３地域","４地域","５地域","６地域","７地域"}),C29="南"),AND($AF$4="８地域",OR(C29={"南東","南","南西"}))),"－",0.01*(16+24*(2*J29+K29)/I29))</f>
        <v>#DIV/0!</v>
      </c>
      <c r="AF29" s="472" t="str">
        <f>IF(AND($AF$4="８地域",OR(C29={"南東","南","南西"})),0.01*(16+19*(2*J29+K29)/I29),"－")</f>
        <v>－</v>
      </c>
      <c r="AG29" s="472" t="str">
        <f t="shared" si="5"/>
        <v>－</v>
      </c>
      <c r="AH29" s="473" t="str">
        <f>IF(AND(OR($AF$4={"１地域","２地域","３地域","４地域","５地域","６地域","７地域"}),OR(C29={"南東","南","南西"})),0.01*(5+20*(3*J29+K29)/I29),"－")</f>
        <v>－</v>
      </c>
      <c r="AI29" s="74" t="e">
        <f>IF(OR(C29={"上面","下面"},AND(OR($AF$4={"１地域","２地域","３地域","４地域","５地域","６地域","７地域"}),OR(C29={"南東","南","南西"}))),"－",0.01*(10+15*(2*J29+K29)/I29))</f>
        <v>#DIV/0!</v>
      </c>
      <c r="AJ29" s="472" t="str">
        <f t="shared" si="6"/>
        <v>－</v>
      </c>
    </row>
    <row r="30" spans="2:36" s="56" customFormat="1" ht="18" customHeight="1" x14ac:dyDescent="0.15">
      <c r="B30" s="193"/>
      <c r="C30" s="205"/>
      <c r="D30" s="9"/>
      <c r="E30" s="24"/>
      <c r="F30" s="14"/>
      <c r="G30" s="504"/>
      <c r="H30" s="507"/>
      <c r="I30" s="112"/>
      <c r="J30" s="112"/>
      <c r="K30" s="113"/>
      <c r="L30" s="511"/>
      <c r="M30" s="512"/>
      <c r="N30" s="116"/>
      <c r="O30" s="117"/>
      <c r="P30" s="73"/>
      <c r="S30" s="115" t="b">
        <v>0</v>
      </c>
      <c r="T30" s="472" t="str">
        <f t="shared" si="0"/>
        <v>－</v>
      </c>
      <c r="U30" s="472" t="str">
        <f t="shared" si="1"/>
        <v>－</v>
      </c>
      <c r="W30" s="75" t="str">
        <f t="shared" si="2"/>
        <v>－</v>
      </c>
      <c r="X30" s="76" t="str">
        <f t="shared" si="7"/>
        <v>セル</v>
      </c>
      <c r="Y30" s="115" t="b">
        <v>0</v>
      </c>
      <c r="Z30" s="115" t="b">
        <v>0</v>
      </c>
      <c r="AA30" s="77">
        <f t="shared" si="8"/>
        <v>0</v>
      </c>
      <c r="AB30" s="55" t="str">
        <f>IF(C30="上面",IF(OR($AF$4={"１地域","２地域","３地域","５地域","８地域"}),0.93,IF(OR($AF$4={"４地域","６地域","７地域"}),0.94,"－")),"FALSE")</f>
        <v>FALSE</v>
      </c>
      <c r="AC30" s="43" t="str">
        <f>IF(C30="上面",IF(OR($AF$4={"１地域","５地域","６地域","７地域"}),0.8,IF(OR($AF$4={"２地域","３地域"}),0.81,IF($AF$4="４地域",0.82,"－"))),"FALSE")</f>
        <v>FALSE</v>
      </c>
      <c r="AD30" s="78" t="str">
        <f>IF(AND(OR($AF$4={"１地域","２地域","３地域","４地域","５地域","６地域","７地域"}),C30="南"),0.01*(24+9*(3*J30+K30)/I30),"－")</f>
        <v>－</v>
      </c>
      <c r="AE30" s="74" t="e">
        <f>IF(OR(C30={"上面","下面"},AND(OR($AF$4={"１地域","２地域","３地域","４地域","５地域","６地域","７地域"}),C30="南"),AND($AF$4="８地域",OR(C30={"南東","南","南西"}))),"－",0.01*(16+24*(2*J30+K30)/I30))</f>
        <v>#DIV/0!</v>
      </c>
      <c r="AF30" s="472" t="str">
        <f>IF(AND($AF$4="８地域",OR(C30={"南東","南","南西"})),0.01*(16+19*(2*J30+K30)/I30),"－")</f>
        <v>－</v>
      </c>
      <c r="AG30" s="472" t="str">
        <f t="shared" si="5"/>
        <v>－</v>
      </c>
      <c r="AH30" s="473" t="str">
        <f>IF(AND(OR($AF$4={"１地域","２地域","３地域","４地域","５地域","６地域","７地域"}),OR(C30={"南東","南","南西"})),0.01*(5+20*(3*J30+K30)/I30),"－")</f>
        <v>－</v>
      </c>
      <c r="AI30" s="74" t="e">
        <f>IF(OR(C30={"上面","下面"},AND(OR($AF$4={"１地域","２地域","３地域","４地域","５地域","６地域","７地域"}),OR(C30={"南東","南","南西"}))),"－",0.01*(10+15*(2*J30+K30)/I30))</f>
        <v>#DIV/0!</v>
      </c>
      <c r="AJ30" s="472" t="str">
        <f t="shared" si="6"/>
        <v>－</v>
      </c>
    </row>
    <row r="31" spans="2:36" s="56" customFormat="1" ht="18" customHeight="1" x14ac:dyDescent="0.15">
      <c r="B31" s="193"/>
      <c r="C31" s="205"/>
      <c r="D31" s="9"/>
      <c r="E31" s="24"/>
      <c r="F31" s="14"/>
      <c r="G31" s="504"/>
      <c r="H31" s="507"/>
      <c r="I31" s="112"/>
      <c r="J31" s="112"/>
      <c r="K31" s="113"/>
      <c r="L31" s="511"/>
      <c r="M31" s="512"/>
      <c r="N31" s="116"/>
      <c r="O31" s="117"/>
      <c r="P31" s="73"/>
      <c r="S31" s="115" t="b">
        <v>0</v>
      </c>
      <c r="T31" s="472" t="str">
        <f t="shared" si="0"/>
        <v>－</v>
      </c>
      <c r="U31" s="472" t="str">
        <f t="shared" si="1"/>
        <v>－</v>
      </c>
      <c r="W31" s="75" t="str">
        <f t="shared" si="2"/>
        <v>－</v>
      </c>
      <c r="X31" s="76" t="str">
        <f t="shared" si="7"/>
        <v>セル</v>
      </c>
      <c r="Y31" s="115" t="b">
        <v>0</v>
      </c>
      <c r="Z31" s="115" t="b">
        <v>0</v>
      </c>
      <c r="AA31" s="77">
        <f t="shared" si="8"/>
        <v>0</v>
      </c>
      <c r="AB31" s="55" t="str">
        <f>IF(C31="上面",IF(OR($AF$4={"１地域","２地域","３地域","５地域","８地域"}),0.93,IF(OR($AF$4={"４地域","６地域","７地域"}),0.94,"－")),"FALSE")</f>
        <v>FALSE</v>
      </c>
      <c r="AC31" s="43" t="str">
        <f>IF(C31="上面",IF(OR($AF$4={"１地域","５地域","６地域","７地域"}),0.8,IF(OR($AF$4={"２地域","３地域"}),0.81,IF($AF$4="４地域",0.82,"－"))),"FALSE")</f>
        <v>FALSE</v>
      </c>
      <c r="AD31" s="78" t="str">
        <f>IF(AND(OR($AF$4={"１地域","２地域","３地域","４地域","５地域","６地域","７地域"}),C31="南"),0.01*(24+9*(3*J31+K31)/I31),"－")</f>
        <v>－</v>
      </c>
      <c r="AE31" s="74" t="e">
        <f>IF(OR(C31={"上面","下面"},AND(OR($AF$4={"１地域","２地域","３地域","４地域","５地域","６地域","７地域"}),C31="南"),AND($AF$4="８地域",OR(C31={"南東","南","南西"}))),"－",0.01*(16+24*(2*J31+K31)/I31))</f>
        <v>#DIV/0!</v>
      </c>
      <c r="AF31" s="472" t="str">
        <f>IF(AND($AF$4="８地域",OR(C31={"南東","南","南西"})),0.01*(16+19*(2*J31+K31)/I31),"－")</f>
        <v>－</v>
      </c>
      <c r="AG31" s="472" t="str">
        <f t="shared" si="5"/>
        <v>－</v>
      </c>
      <c r="AH31" s="473" t="str">
        <f>IF(AND(OR($AF$4={"１地域","２地域","３地域","４地域","５地域","６地域","７地域"}),OR(C31={"南東","南","南西"})),0.01*(5+20*(3*J31+K31)/I31),"－")</f>
        <v>－</v>
      </c>
      <c r="AI31" s="74" t="e">
        <f>IF(OR(C31={"上面","下面"},AND(OR($AF$4={"１地域","２地域","３地域","４地域","５地域","６地域","７地域"}),OR(C31={"南東","南","南西"}))),"－",0.01*(10+15*(2*J31+K31)/I31))</f>
        <v>#DIV/0!</v>
      </c>
      <c r="AJ31" s="472" t="str">
        <f t="shared" si="6"/>
        <v>－</v>
      </c>
    </row>
    <row r="32" spans="2:36" s="56" customFormat="1" ht="18" customHeight="1" x14ac:dyDescent="0.15">
      <c r="B32" s="193"/>
      <c r="C32" s="205"/>
      <c r="D32" s="9"/>
      <c r="E32" s="24"/>
      <c r="F32" s="14"/>
      <c r="G32" s="504"/>
      <c r="H32" s="507"/>
      <c r="I32" s="112"/>
      <c r="J32" s="112"/>
      <c r="K32" s="113"/>
      <c r="L32" s="511"/>
      <c r="M32" s="512"/>
      <c r="N32" s="116"/>
      <c r="O32" s="117"/>
      <c r="P32" s="73"/>
      <c r="S32" s="115" t="b">
        <v>0</v>
      </c>
      <c r="T32" s="472" t="str">
        <f t="shared" si="0"/>
        <v>－</v>
      </c>
      <c r="U32" s="472" t="str">
        <f t="shared" si="1"/>
        <v>－</v>
      </c>
      <c r="W32" s="75" t="str">
        <f t="shared" si="2"/>
        <v>－</v>
      </c>
      <c r="X32" s="76" t="str">
        <f t="shared" si="7"/>
        <v>セル</v>
      </c>
      <c r="Y32" s="115" t="b">
        <v>0</v>
      </c>
      <c r="Z32" s="115" t="b">
        <v>0</v>
      </c>
      <c r="AA32" s="77">
        <f t="shared" si="8"/>
        <v>0</v>
      </c>
      <c r="AB32" s="55" t="str">
        <f>IF(C32="上面",IF(OR($AF$4={"１地域","２地域","３地域","５地域","８地域"}),0.93,IF(OR($AF$4={"４地域","６地域","７地域"}),0.94,"－")),"FALSE")</f>
        <v>FALSE</v>
      </c>
      <c r="AC32" s="43" t="str">
        <f>IF(C32="上面",IF(OR($AF$4={"１地域","５地域","６地域","７地域"}),0.8,IF(OR($AF$4={"２地域","３地域"}),0.81,IF($AF$4="４地域",0.82,"－"))),"FALSE")</f>
        <v>FALSE</v>
      </c>
      <c r="AD32" s="78" t="str">
        <f>IF(AND(OR($AF$4={"１地域","２地域","３地域","４地域","５地域","６地域","７地域"}),C32="南"),0.01*(24+9*(3*J32+K32)/I32),"－")</f>
        <v>－</v>
      </c>
      <c r="AE32" s="74" t="e">
        <f>IF(OR(C32={"上面","下面"},AND(OR($AF$4={"１地域","２地域","３地域","４地域","５地域","６地域","７地域"}),C32="南"),AND($AF$4="８地域",OR(C32={"南東","南","南西"}))),"－",0.01*(16+24*(2*J32+K32)/I32))</f>
        <v>#DIV/0!</v>
      </c>
      <c r="AF32" s="472" t="str">
        <f>IF(AND($AF$4="８地域",OR(C32={"南東","南","南西"})),0.01*(16+19*(2*J32+K32)/I32),"－")</f>
        <v>－</v>
      </c>
      <c r="AG32" s="472" t="str">
        <f t="shared" si="5"/>
        <v>－</v>
      </c>
      <c r="AH32" s="473" t="str">
        <f>IF(AND(OR($AF$4={"１地域","２地域","３地域","４地域","５地域","６地域","７地域"}),OR(C32={"南東","南","南西"})),0.01*(5+20*(3*J32+K32)/I32),"－")</f>
        <v>－</v>
      </c>
      <c r="AI32" s="74" t="e">
        <f>IF(OR(C32={"上面","下面"},AND(OR($AF$4={"１地域","２地域","３地域","４地域","５地域","６地域","７地域"}),OR(C32={"南東","南","南西"}))),"－",0.01*(10+15*(2*J32+K32)/I32))</f>
        <v>#DIV/0!</v>
      </c>
      <c r="AJ32" s="472" t="str">
        <f t="shared" si="6"/>
        <v>－</v>
      </c>
    </row>
    <row r="33" spans="2:36" s="56" customFormat="1" ht="18" customHeight="1" x14ac:dyDescent="0.15">
      <c r="B33" s="193"/>
      <c r="C33" s="205"/>
      <c r="D33" s="9"/>
      <c r="E33" s="24"/>
      <c r="F33" s="14"/>
      <c r="G33" s="504"/>
      <c r="H33" s="507"/>
      <c r="I33" s="112"/>
      <c r="J33" s="112"/>
      <c r="K33" s="113"/>
      <c r="L33" s="511"/>
      <c r="M33" s="512"/>
      <c r="N33" s="116"/>
      <c r="O33" s="117"/>
      <c r="P33" s="73"/>
      <c r="S33" s="115" t="b">
        <v>0</v>
      </c>
      <c r="T33" s="472" t="str">
        <f t="shared" si="0"/>
        <v>－</v>
      </c>
      <c r="U33" s="472" t="str">
        <f t="shared" si="1"/>
        <v>－</v>
      </c>
      <c r="W33" s="75" t="str">
        <f t="shared" si="2"/>
        <v>－</v>
      </c>
      <c r="X33" s="76" t="str">
        <f t="shared" si="7"/>
        <v>セル</v>
      </c>
      <c r="Y33" s="115" t="b">
        <v>0</v>
      </c>
      <c r="Z33" s="115" t="b">
        <v>0</v>
      </c>
      <c r="AA33" s="77">
        <f t="shared" si="8"/>
        <v>0</v>
      </c>
      <c r="AB33" s="55" t="str">
        <f>IF(C33="上面",IF(OR($AF$4={"１地域","２地域","３地域","５地域","８地域"}),0.93,IF(OR($AF$4={"４地域","６地域","７地域"}),0.94,"－")),"FALSE")</f>
        <v>FALSE</v>
      </c>
      <c r="AC33" s="43" t="str">
        <f>IF(C33="上面",IF(OR($AF$4={"１地域","５地域","６地域","７地域"}),0.8,IF(OR($AF$4={"２地域","３地域"}),0.81,IF($AF$4="４地域",0.82,"－"))),"FALSE")</f>
        <v>FALSE</v>
      </c>
      <c r="AD33" s="78" t="str">
        <f>IF(AND(OR($AF$4={"１地域","２地域","３地域","４地域","５地域","６地域","７地域"}),C33="南"),0.01*(24+9*(3*J33+K33)/I33),"－")</f>
        <v>－</v>
      </c>
      <c r="AE33" s="74" t="e">
        <f>IF(OR(C33={"上面","下面"},AND(OR($AF$4={"１地域","２地域","３地域","４地域","５地域","６地域","７地域"}),C33="南"),AND($AF$4="８地域",OR(C33={"南東","南","南西"}))),"－",0.01*(16+24*(2*J33+K33)/I33))</f>
        <v>#DIV/0!</v>
      </c>
      <c r="AF33" s="472" t="str">
        <f>IF(AND($AF$4="８地域",OR(C33={"南東","南","南西"})),0.01*(16+19*(2*J33+K33)/I33),"－")</f>
        <v>－</v>
      </c>
      <c r="AG33" s="472" t="str">
        <f t="shared" si="5"/>
        <v>－</v>
      </c>
      <c r="AH33" s="473" t="str">
        <f>IF(AND(OR($AF$4={"１地域","２地域","３地域","４地域","５地域","６地域","７地域"}),OR(C33={"南東","南","南西"})),0.01*(5+20*(3*J33+K33)/I33),"－")</f>
        <v>－</v>
      </c>
      <c r="AI33" s="74" t="e">
        <f>IF(OR(C33={"上面","下面"},AND(OR($AF$4={"１地域","２地域","３地域","４地域","５地域","６地域","７地域"}),OR(C33={"南東","南","南西"}))),"－",0.01*(10+15*(2*J33+K33)/I33))</f>
        <v>#DIV/0!</v>
      </c>
      <c r="AJ33" s="472" t="str">
        <f t="shared" si="6"/>
        <v>－</v>
      </c>
    </row>
    <row r="34" spans="2:36" s="56" customFormat="1" ht="18" customHeight="1" x14ac:dyDescent="0.15">
      <c r="B34" s="193"/>
      <c r="C34" s="205"/>
      <c r="D34" s="9"/>
      <c r="E34" s="24"/>
      <c r="F34" s="14"/>
      <c r="G34" s="504"/>
      <c r="H34" s="507"/>
      <c r="I34" s="112"/>
      <c r="J34" s="112"/>
      <c r="K34" s="113"/>
      <c r="L34" s="511"/>
      <c r="M34" s="512"/>
      <c r="N34" s="116"/>
      <c r="O34" s="117"/>
      <c r="P34" s="73"/>
      <c r="S34" s="115" t="b">
        <v>0</v>
      </c>
      <c r="T34" s="472" t="str">
        <f t="shared" si="0"/>
        <v>－</v>
      </c>
      <c r="U34" s="472" t="str">
        <f t="shared" si="1"/>
        <v>－</v>
      </c>
      <c r="W34" s="75" t="str">
        <f t="shared" si="2"/>
        <v>－</v>
      </c>
      <c r="X34" s="76" t="str">
        <f t="shared" si="7"/>
        <v>セル</v>
      </c>
      <c r="Y34" s="115" t="b">
        <v>0</v>
      </c>
      <c r="Z34" s="115" t="b">
        <v>0</v>
      </c>
      <c r="AA34" s="77">
        <f t="shared" si="8"/>
        <v>0</v>
      </c>
      <c r="AB34" s="55" t="str">
        <f>IF(C34="上面",IF(OR($AF$4={"１地域","２地域","３地域","５地域","８地域"}),0.93,IF(OR($AF$4={"４地域","６地域","７地域"}),0.94,"－")),"FALSE")</f>
        <v>FALSE</v>
      </c>
      <c r="AC34" s="43" t="str">
        <f>IF(C34="上面",IF(OR($AF$4={"１地域","５地域","６地域","７地域"}),0.8,IF(OR($AF$4={"２地域","３地域"}),0.81,IF($AF$4="４地域",0.82,"－"))),"FALSE")</f>
        <v>FALSE</v>
      </c>
      <c r="AD34" s="78" t="str">
        <f>IF(AND(OR($AF$4={"１地域","２地域","３地域","４地域","５地域","６地域","７地域"}),C34="南"),0.01*(24+9*(3*J34+K34)/I34),"－")</f>
        <v>－</v>
      </c>
      <c r="AE34" s="74" t="e">
        <f>IF(OR(C34={"上面","下面"},AND(OR($AF$4={"１地域","２地域","３地域","４地域","５地域","６地域","７地域"}),C34="南"),AND($AF$4="８地域",OR(C34={"南東","南","南西"}))),"－",0.01*(16+24*(2*J34+K34)/I34))</f>
        <v>#DIV/0!</v>
      </c>
      <c r="AF34" s="472" t="str">
        <f>IF(AND($AF$4="８地域",OR(C34={"南東","南","南西"})),0.01*(16+19*(2*J34+K34)/I34),"－")</f>
        <v>－</v>
      </c>
      <c r="AG34" s="472" t="str">
        <f t="shared" si="5"/>
        <v>－</v>
      </c>
      <c r="AH34" s="473" t="str">
        <f>IF(AND(OR($AF$4={"１地域","２地域","３地域","４地域","５地域","６地域","７地域"}),OR(C34={"南東","南","南西"})),0.01*(5+20*(3*J34+K34)/I34),"－")</f>
        <v>－</v>
      </c>
      <c r="AI34" s="74" t="e">
        <f>IF(OR(C34={"上面","下面"},AND(OR($AF$4={"１地域","２地域","３地域","４地域","５地域","６地域","７地域"}),OR(C34={"南東","南","南西"}))),"－",0.01*(10+15*(2*J34+K34)/I34))</f>
        <v>#DIV/0!</v>
      </c>
      <c r="AJ34" s="472" t="str">
        <f t="shared" si="6"/>
        <v>－</v>
      </c>
    </row>
    <row r="35" spans="2:36" s="56" customFormat="1" ht="18" customHeight="1" x14ac:dyDescent="0.15">
      <c r="B35" s="193"/>
      <c r="C35" s="205"/>
      <c r="D35" s="9"/>
      <c r="E35" s="24"/>
      <c r="F35" s="14"/>
      <c r="G35" s="504"/>
      <c r="H35" s="507"/>
      <c r="I35" s="112"/>
      <c r="J35" s="112"/>
      <c r="K35" s="113"/>
      <c r="L35" s="511"/>
      <c r="M35" s="512"/>
      <c r="N35" s="116"/>
      <c r="O35" s="117"/>
      <c r="P35" s="73"/>
      <c r="S35" s="115" t="b">
        <v>0</v>
      </c>
      <c r="T35" s="472" t="str">
        <f t="shared" si="0"/>
        <v>－</v>
      </c>
      <c r="U35" s="472" t="str">
        <f t="shared" si="1"/>
        <v>－</v>
      </c>
      <c r="W35" s="75" t="str">
        <f t="shared" si="2"/>
        <v>－</v>
      </c>
      <c r="X35" s="76" t="str">
        <f t="shared" si="7"/>
        <v>セル</v>
      </c>
      <c r="Y35" s="115" t="b">
        <v>0</v>
      </c>
      <c r="Z35" s="115" t="b">
        <v>0</v>
      </c>
      <c r="AA35" s="77">
        <f t="shared" si="8"/>
        <v>0</v>
      </c>
      <c r="AB35" s="55" t="str">
        <f>IF(C35="上面",IF(OR($AF$4={"１地域","２地域","３地域","５地域","８地域"}),0.93,IF(OR($AF$4={"４地域","６地域","７地域"}),0.94,"－")),"FALSE")</f>
        <v>FALSE</v>
      </c>
      <c r="AC35" s="43" t="str">
        <f>IF(C35="上面",IF(OR($AF$4={"１地域","５地域","６地域","７地域"}),0.8,IF(OR($AF$4={"２地域","３地域"}),0.81,IF($AF$4="４地域",0.82,"－"))),"FALSE")</f>
        <v>FALSE</v>
      </c>
      <c r="AD35" s="78" t="str">
        <f>IF(AND(OR($AF$4={"１地域","２地域","３地域","４地域","５地域","６地域","７地域"}),C35="南"),0.01*(24+9*(3*J35+K35)/I35),"－")</f>
        <v>－</v>
      </c>
      <c r="AE35" s="74" t="e">
        <f>IF(OR(C35={"上面","下面"},AND(OR($AF$4={"１地域","２地域","３地域","４地域","５地域","６地域","７地域"}),C35="南"),AND($AF$4="８地域",OR(C35={"南東","南","南西"}))),"－",0.01*(16+24*(2*J35+K35)/I35))</f>
        <v>#DIV/0!</v>
      </c>
      <c r="AF35" s="472" t="str">
        <f>IF(AND($AF$4="８地域",OR(C35={"南東","南","南西"})),0.01*(16+19*(2*J35+K35)/I35),"－")</f>
        <v>－</v>
      </c>
      <c r="AG35" s="472" t="str">
        <f t="shared" si="5"/>
        <v>－</v>
      </c>
      <c r="AH35" s="473" t="str">
        <f>IF(AND(OR($AF$4={"１地域","２地域","３地域","４地域","５地域","６地域","７地域"}),OR(C35={"南東","南","南西"})),0.01*(5+20*(3*J35+K35)/I35),"－")</f>
        <v>－</v>
      </c>
      <c r="AI35" s="74" t="e">
        <f>IF(OR(C35={"上面","下面"},AND(OR($AF$4={"１地域","２地域","３地域","４地域","５地域","６地域","７地域"}),OR(C35={"南東","南","南西"}))),"－",0.01*(10+15*(2*J35+K35)/I35))</f>
        <v>#DIV/0!</v>
      </c>
      <c r="AJ35" s="472" t="str">
        <f t="shared" si="6"/>
        <v>－</v>
      </c>
    </row>
    <row r="36" spans="2:36" s="56" customFormat="1" ht="18" customHeight="1" x14ac:dyDescent="0.15">
      <c r="B36" s="193"/>
      <c r="C36" s="205"/>
      <c r="D36" s="9"/>
      <c r="E36" s="24"/>
      <c r="F36" s="14"/>
      <c r="G36" s="505"/>
      <c r="H36" s="508"/>
      <c r="I36" s="112"/>
      <c r="J36" s="112"/>
      <c r="K36" s="113"/>
      <c r="L36" s="513"/>
      <c r="M36" s="514"/>
      <c r="N36" s="118"/>
      <c r="O36" s="119"/>
      <c r="P36" s="73"/>
      <c r="S36" s="115" t="b">
        <v>0</v>
      </c>
      <c r="T36" s="472" t="str">
        <f t="shared" si="0"/>
        <v>－</v>
      </c>
      <c r="U36" s="472" t="str">
        <f t="shared" si="1"/>
        <v>－</v>
      </c>
      <c r="W36" s="75" t="str">
        <f t="shared" si="2"/>
        <v>－</v>
      </c>
      <c r="X36" s="76" t="str">
        <f t="shared" si="7"/>
        <v>セル</v>
      </c>
      <c r="Y36" s="115" t="b">
        <v>0</v>
      </c>
      <c r="Z36" s="115" t="b">
        <v>0</v>
      </c>
      <c r="AA36" s="77">
        <f t="shared" si="8"/>
        <v>0</v>
      </c>
      <c r="AB36" s="55" t="str">
        <f>IF(C36="上面",IF(OR($AF$4={"１地域","２地域","３地域","５地域","８地域"}),0.93,IF(OR($AF$4={"４地域","６地域","７地域"}),0.94,"－")),"FALSE")</f>
        <v>FALSE</v>
      </c>
      <c r="AC36" s="43" t="str">
        <f>IF(C36="上面",IF(OR($AF$4={"１地域","５地域","６地域","７地域"}),0.8,IF(OR($AF$4={"２地域","３地域"}),0.81,IF($AF$4="４地域",0.82,"－"))),"FALSE")</f>
        <v>FALSE</v>
      </c>
      <c r="AD36" s="78" t="str">
        <f>IF(AND(OR($AF$4={"１地域","２地域","３地域","４地域","５地域","６地域","７地域"}),C36="南"),0.01*(24+9*(3*J36+K36)/I36),"－")</f>
        <v>－</v>
      </c>
      <c r="AE36" s="74" t="e">
        <f>IF(OR(C36={"上面","下面"},AND(OR($AF$4={"１地域","２地域","３地域","４地域","５地域","６地域","７地域"}),C36="南"),AND($AF$4="８地域",OR(C36={"南東","南","南西"}))),"－",0.01*(16+24*(2*J36+K36)/I36))</f>
        <v>#DIV/0!</v>
      </c>
      <c r="AF36" s="472" t="str">
        <f>IF(AND($AF$4="８地域",OR(C36={"南東","南","南西"})),0.01*(16+19*(2*J36+K36)/I36),"－")</f>
        <v>－</v>
      </c>
      <c r="AG36" s="472" t="str">
        <f t="shared" si="5"/>
        <v>－</v>
      </c>
      <c r="AH36" s="473" t="str">
        <f>IF(AND(OR($AF$4={"１地域","２地域","３地域","４地域","５地域","６地域","７地域"}),OR(C36={"南東","南","南西"})),0.01*(5+20*(3*J36+K36)/I36),"－")</f>
        <v>－</v>
      </c>
      <c r="AI36" s="74" t="e">
        <f>IF(OR(C36={"上面","下面"},AND(OR($AF$4={"１地域","２地域","３地域","４地域","５地域","６地域","７地域"}),OR(C36={"南東","南","南西"}))),"－",0.01*(10+15*(2*J36+K36)/I36))</f>
        <v>#DIV/0!</v>
      </c>
      <c r="AJ36" s="472" t="str">
        <f t="shared" si="6"/>
        <v>－</v>
      </c>
    </row>
    <row r="37" spans="2:36" s="56" customFormat="1" ht="18" customHeight="1" x14ac:dyDescent="0.15">
      <c r="B37" s="193"/>
      <c r="C37" s="205"/>
      <c r="D37" s="9"/>
      <c r="E37" s="24"/>
      <c r="F37" s="14"/>
      <c r="G37" s="504"/>
      <c r="H37" s="507"/>
      <c r="I37" s="112"/>
      <c r="J37" s="112"/>
      <c r="K37" s="113"/>
      <c r="L37" s="511"/>
      <c r="M37" s="512"/>
      <c r="N37" s="116"/>
      <c r="O37" s="117"/>
      <c r="P37" s="73"/>
      <c r="S37" s="115" t="b">
        <v>0</v>
      </c>
      <c r="T37" s="472" t="str">
        <f t="shared" si="0"/>
        <v>－</v>
      </c>
      <c r="U37" s="472" t="str">
        <f t="shared" si="1"/>
        <v>－</v>
      </c>
      <c r="W37" s="75" t="str">
        <f t="shared" si="2"/>
        <v>－</v>
      </c>
      <c r="X37" s="76" t="str">
        <f>IF(F37="","セル",F37)</f>
        <v>セル</v>
      </c>
      <c r="Y37" s="115" t="b">
        <v>0</v>
      </c>
      <c r="Z37" s="115" t="b">
        <v>0</v>
      </c>
      <c r="AA37" s="77">
        <f>N37*O37</f>
        <v>0</v>
      </c>
      <c r="AB37" s="55" t="str">
        <f>IF(C37="上面",IF(OR($AF$4={"１地域","２地域","３地域","５地域","８地域"}),0.93,IF(OR($AF$4={"４地域","６地域","７地域"}),0.94,"－")),"FALSE")</f>
        <v>FALSE</v>
      </c>
      <c r="AC37" s="43" t="str">
        <f>IF(C37="上面",IF(OR($AF$4={"１地域","５地域","６地域","７地域"}),0.8,IF(OR($AF$4={"２地域","３地域"}),0.81,IF($AF$4="４地域",0.82,"－"))),"FALSE")</f>
        <v>FALSE</v>
      </c>
      <c r="AD37" s="78" t="str">
        <f>IF(AND(OR($AF$4={"１地域","２地域","３地域","４地域","５地域","６地域","７地域"}),C37="南"),0.01*(24+9*(3*J37+K37)/I37),"－")</f>
        <v>－</v>
      </c>
      <c r="AE37" s="74" t="e">
        <f>IF(OR(C37={"上面","下面"},AND(OR($AF$4={"１地域","２地域","３地域","４地域","５地域","６地域","７地域"}),C37="南"),AND($AF$4="８地域",OR(C37={"南東","南","南西"}))),"－",0.01*(16+24*(2*J37+K37)/I37))</f>
        <v>#DIV/0!</v>
      </c>
      <c r="AF37" s="472" t="str">
        <f>IF(AND($AF$4="８地域",OR(C37={"南東","南","南西"})),0.01*(16+19*(2*J37+K37)/I37),"－")</f>
        <v>－</v>
      </c>
      <c r="AG37" s="472" t="str">
        <f t="shared" si="5"/>
        <v>－</v>
      </c>
      <c r="AH37" s="473" t="str">
        <f>IF(AND(OR($AF$4={"１地域","２地域","３地域","４地域","５地域","６地域","７地域"}),OR(C37={"南東","南","南西"})),0.01*(5+20*(3*J37+K37)/I37),"－")</f>
        <v>－</v>
      </c>
      <c r="AI37" s="74" t="e">
        <f>IF(OR(C37={"上面","下面"},AND(OR($AF$4={"１地域","２地域","３地域","４地域","５地域","６地域","７地域"}),OR(C37={"南東","南","南西"}))),"－",0.01*(10+15*(2*J37+K37)/I37))</f>
        <v>#DIV/0!</v>
      </c>
      <c r="AJ37" s="472" t="str">
        <f t="shared" si="6"/>
        <v>－</v>
      </c>
    </row>
    <row r="38" spans="2:36" s="56" customFormat="1" ht="18" customHeight="1" x14ac:dyDescent="0.15">
      <c r="B38" s="193"/>
      <c r="C38" s="205"/>
      <c r="D38" s="9"/>
      <c r="E38" s="24"/>
      <c r="F38" s="14"/>
      <c r="G38" s="504"/>
      <c r="H38" s="507"/>
      <c r="I38" s="112"/>
      <c r="J38" s="112"/>
      <c r="K38" s="113"/>
      <c r="L38" s="511"/>
      <c r="M38" s="512"/>
      <c r="N38" s="116"/>
      <c r="O38" s="117"/>
      <c r="P38" s="73"/>
      <c r="S38" s="115" t="b">
        <v>0</v>
      </c>
      <c r="T38" s="472" t="str">
        <f t="shared" si="0"/>
        <v>－</v>
      </c>
      <c r="U38" s="472" t="str">
        <f t="shared" si="1"/>
        <v>－</v>
      </c>
      <c r="W38" s="75" t="str">
        <f t="shared" si="2"/>
        <v>－</v>
      </c>
      <c r="X38" s="76" t="str">
        <f>IF(F38="","セル",F38)</f>
        <v>セル</v>
      </c>
      <c r="Y38" s="115" t="b">
        <v>0</v>
      </c>
      <c r="Z38" s="115" t="b">
        <v>0</v>
      </c>
      <c r="AA38" s="77">
        <f>N38*O38</f>
        <v>0</v>
      </c>
      <c r="AB38" s="55" t="str">
        <f>IF(C38="上面",IF(OR($AF$4={"１地域","２地域","３地域","５地域","８地域"}),0.93,IF(OR($AF$4={"４地域","６地域","７地域"}),0.94,"－")),"FALSE")</f>
        <v>FALSE</v>
      </c>
      <c r="AC38" s="43" t="str">
        <f>IF(C38="上面",IF(OR($AF$4={"１地域","５地域","６地域","７地域"}),0.8,IF(OR($AF$4={"２地域","３地域"}),0.81,IF($AF$4="４地域",0.82,"－"))),"FALSE")</f>
        <v>FALSE</v>
      </c>
      <c r="AD38" s="78" t="str">
        <f>IF(AND(OR($AF$4={"１地域","２地域","３地域","４地域","５地域","６地域","７地域"}),C38="南"),0.01*(24+9*(3*J38+K38)/I38),"－")</f>
        <v>－</v>
      </c>
      <c r="AE38" s="74" t="e">
        <f>IF(OR(C38={"上面","下面"},AND(OR($AF$4={"１地域","２地域","３地域","４地域","５地域","６地域","７地域"}),C38="南"),AND($AF$4="８地域",OR(C38={"南東","南","南西"}))),"－",0.01*(16+24*(2*J38+K38)/I38))</f>
        <v>#DIV/0!</v>
      </c>
      <c r="AF38" s="472" t="str">
        <f>IF(AND($AF$4="８地域",OR(C38={"南東","南","南西"})),0.01*(16+19*(2*J38+K38)/I38),"－")</f>
        <v>－</v>
      </c>
      <c r="AG38" s="472" t="str">
        <f t="shared" si="5"/>
        <v>－</v>
      </c>
      <c r="AH38" s="473" t="str">
        <f>IF(AND(OR($AF$4={"１地域","２地域","３地域","４地域","５地域","６地域","７地域"}),OR(C38={"南東","南","南西"})),0.01*(5+20*(3*J38+K38)/I38),"－")</f>
        <v>－</v>
      </c>
      <c r="AI38" s="74" t="e">
        <f>IF(OR(C38={"上面","下面"},AND(OR($AF$4={"１地域","２地域","３地域","４地域","５地域","６地域","７地域"}),OR(C38={"南東","南","南西"}))),"－",0.01*(10+15*(2*J38+K38)/I38))</f>
        <v>#DIV/0!</v>
      </c>
      <c r="AJ38" s="472" t="str">
        <f t="shared" si="6"/>
        <v>－</v>
      </c>
    </row>
    <row r="39" spans="2:36" s="56" customFormat="1" ht="18" customHeight="1" x14ac:dyDescent="0.15">
      <c r="B39" s="193"/>
      <c r="C39" s="205"/>
      <c r="D39" s="9"/>
      <c r="E39" s="24"/>
      <c r="F39" s="14"/>
      <c r="G39" s="504"/>
      <c r="H39" s="507"/>
      <c r="I39" s="112"/>
      <c r="J39" s="112"/>
      <c r="K39" s="113"/>
      <c r="L39" s="511"/>
      <c r="M39" s="512"/>
      <c r="N39" s="116"/>
      <c r="O39" s="117"/>
      <c r="P39" s="73"/>
      <c r="S39" s="115" t="b">
        <v>0</v>
      </c>
      <c r="T39" s="472" t="str">
        <f t="shared" si="0"/>
        <v>－</v>
      </c>
      <c r="U39" s="472" t="str">
        <f t="shared" si="1"/>
        <v>－</v>
      </c>
      <c r="W39" s="75" t="str">
        <f t="shared" si="2"/>
        <v>－</v>
      </c>
      <c r="X39" s="76" t="str">
        <f>IF(F39="","セル",F39)</f>
        <v>セル</v>
      </c>
      <c r="Y39" s="115" t="b">
        <v>0</v>
      </c>
      <c r="Z39" s="115" t="b">
        <v>0</v>
      </c>
      <c r="AA39" s="77">
        <f>N39*O39</f>
        <v>0</v>
      </c>
      <c r="AB39" s="55" t="str">
        <f>IF(C39="上面",IF(OR($AF$4={"１地域","２地域","３地域","５地域","８地域"}),0.93,IF(OR($AF$4={"４地域","６地域","７地域"}),0.94,"－")),"FALSE")</f>
        <v>FALSE</v>
      </c>
      <c r="AC39" s="43" t="str">
        <f>IF(C39="上面",IF(OR($AF$4={"１地域","５地域","６地域","７地域"}),0.8,IF(OR($AF$4={"２地域","３地域"}),0.81,IF($AF$4="４地域",0.82,"－"))),"FALSE")</f>
        <v>FALSE</v>
      </c>
      <c r="AD39" s="78" t="str">
        <f>IF(AND(OR($AF$4={"１地域","２地域","３地域","４地域","５地域","６地域","７地域"}),C39="南"),0.01*(24+9*(3*J39+K39)/I39),"－")</f>
        <v>－</v>
      </c>
      <c r="AE39" s="74" t="e">
        <f>IF(OR(C39={"上面","下面"},AND(OR($AF$4={"１地域","２地域","３地域","４地域","５地域","６地域","７地域"}),C39="南"),AND($AF$4="８地域",OR(C39={"南東","南","南西"}))),"－",0.01*(16+24*(2*J39+K39)/I39))</f>
        <v>#DIV/0!</v>
      </c>
      <c r="AF39" s="472" t="str">
        <f>IF(AND($AF$4="８地域",OR(C39={"南東","南","南西"})),0.01*(16+19*(2*J39+K39)/I39),"－")</f>
        <v>－</v>
      </c>
      <c r="AG39" s="472" t="str">
        <f t="shared" si="5"/>
        <v>－</v>
      </c>
      <c r="AH39" s="473" t="str">
        <f>IF(AND(OR($AF$4={"１地域","２地域","３地域","４地域","５地域","６地域","７地域"}),OR(C39={"南東","南","南西"})),0.01*(5+20*(3*J39+K39)/I39),"－")</f>
        <v>－</v>
      </c>
      <c r="AI39" s="74" t="e">
        <f>IF(OR(C39={"上面","下面"},AND(OR($AF$4={"１地域","２地域","３地域","４地域","５地域","６地域","７地域"}),OR(C39={"南東","南","南西"}))),"－",0.01*(10+15*(2*J39+K39)/I39))</f>
        <v>#DIV/0!</v>
      </c>
      <c r="AJ39" s="472" t="str">
        <f t="shared" si="6"/>
        <v>－</v>
      </c>
    </row>
    <row r="40" spans="2:36" s="56" customFormat="1" ht="18" customHeight="1" x14ac:dyDescent="0.15">
      <c r="B40" s="193"/>
      <c r="C40" s="205"/>
      <c r="D40" s="9"/>
      <c r="E40" s="24"/>
      <c r="F40" s="14"/>
      <c r="G40" s="504"/>
      <c r="H40" s="507"/>
      <c r="I40" s="112"/>
      <c r="J40" s="112"/>
      <c r="K40" s="113"/>
      <c r="L40" s="511"/>
      <c r="M40" s="512"/>
      <c r="N40" s="116"/>
      <c r="O40" s="117"/>
      <c r="P40" s="73"/>
      <c r="S40" s="115" t="b">
        <v>0</v>
      </c>
      <c r="T40" s="472" t="str">
        <f t="shared" si="0"/>
        <v>－</v>
      </c>
      <c r="U40" s="472" t="str">
        <f t="shared" si="1"/>
        <v>－</v>
      </c>
      <c r="W40" s="75" t="str">
        <f t="shared" si="2"/>
        <v>－</v>
      </c>
      <c r="X40" s="76" t="str">
        <f>IF(F40="","セル",F40)</f>
        <v>セル</v>
      </c>
      <c r="Y40" s="115" t="b">
        <v>0</v>
      </c>
      <c r="Z40" s="115" t="b">
        <v>0</v>
      </c>
      <c r="AA40" s="77">
        <f>N40*O40</f>
        <v>0</v>
      </c>
      <c r="AB40" s="55" t="str">
        <f>IF(C40="上面",IF(OR($AF$4={"１地域","２地域","３地域","５地域","８地域"}),0.93,IF(OR($AF$4={"４地域","６地域","７地域"}),0.94,"－")),"FALSE")</f>
        <v>FALSE</v>
      </c>
      <c r="AC40" s="43" t="str">
        <f>IF(C40="上面",IF(OR($AF$4={"１地域","５地域","６地域","７地域"}),0.8,IF(OR($AF$4={"２地域","３地域"}),0.81,IF($AF$4="４地域",0.82,"－"))),"FALSE")</f>
        <v>FALSE</v>
      </c>
      <c r="AD40" s="78" t="str">
        <f>IF(AND(OR($AF$4={"１地域","２地域","３地域","４地域","５地域","６地域","７地域"}),C40="南"),0.01*(24+9*(3*J40+K40)/I40),"－")</f>
        <v>－</v>
      </c>
      <c r="AE40" s="74" t="e">
        <f>IF(OR(C40={"上面","下面"},AND(OR($AF$4={"１地域","２地域","３地域","４地域","５地域","６地域","７地域"}),C40="南"),AND($AF$4="８地域",OR(C40={"南東","南","南西"}))),"－",0.01*(16+24*(2*J40+K40)/I40))</f>
        <v>#DIV/0!</v>
      </c>
      <c r="AF40" s="472" t="str">
        <f>IF(AND($AF$4="８地域",OR(C40={"南東","南","南西"})),0.01*(16+19*(2*J40+K40)/I40),"－")</f>
        <v>－</v>
      </c>
      <c r="AG40" s="472" t="str">
        <f t="shared" si="5"/>
        <v>－</v>
      </c>
      <c r="AH40" s="473" t="str">
        <f>IF(AND(OR($AF$4={"１地域","２地域","３地域","４地域","５地域","６地域","７地域"}),OR(C40={"南東","南","南西"})),0.01*(5+20*(3*J40+K40)/I40),"－")</f>
        <v>－</v>
      </c>
      <c r="AI40" s="74" t="e">
        <f>IF(OR(C40={"上面","下面"},AND(OR($AF$4={"１地域","２地域","３地域","４地域","５地域","６地域","７地域"}),OR(C40={"南東","南","南西"}))),"－",0.01*(10+15*(2*J40+K40)/I40))</f>
        <v>#DIV/0!</v>
      </c>
      <c r="AJ40" s="472" t="str">
        <f t="shared" si="6"/>
        <v>－</v>
      </c>
    </row>
    <row r="41" spans="2:36" s="56" customFormat="1" ht="18" customHeight="1" x14ac:dyDescent="0.15">
      <c r="B41" s="193"/>
      <c r="C41" s="205"/>
      <c r="D41" s="9"/>
      <c r="E41" s="24"/>
      <c r="F41" s="14"/>
      <c r="G41" s="505"/>
      <c r="H41" s="508"/>
      <c r="I41" s="112"/>
      <c r="J41" s="112"/>
      <c r="K41" s="113"/>
      <c r="L41" s="513"/>
      <c r="M41" s="514"/>
      <c r="N41" s="118"/>
      <c r="O41" s="119"/>
      <c r="P41" s="73"/>
      <c r="S41" s="115" t="b">
        <v>0</v>
      </c>
      <c r="T41" s="472" t="str">
        <f t="shared" si="0"/>
        <v>－</v>
      </c>
      <c r="U41" s="472" t="str">
        <f t="shared" si="1"/>
        <v>－</v>
      </c>
      <c r="W41" s="75" t="str">
        <f t="shared" si="2"/>
        <v>－</v>
      </c>
      <c r="X41" s="76" t="str">
        <f>IF(F41="","セル",F41)</f>
        <v>セル</v>
      </c>
      <c r="Y41" s="115" t="b">
        <v>0</v>
      </c>
      <c r="Z41" s="115" t="b">
        <v>0</v>
      </c>
      <c r="AA41" s="77">
        <f>N41*O41</f>
        <v>0</v>
      </c>
      <c r="AB41" s="55" t="str">
        <f>IF(C41="上面",IF(OR($AF$4={"１地域","２地域","３地域","５地域","８地域"}),0.93,IF(OR($AF$4={"４地域","６地域","７地域"}),0.94,"－")),"FALSE")</f>
        <v>FALSE</v>
      </c>
      <c r="AC41" s="43" t="str">
        <f>IF(C41="上面",IF(OR($AF$4={"１地域","５地域","６地域","７地域"}),0.8,IF(OR($AF$4={"２地域","３地域"}),0.81,IF($AF$4="４地域",0.82,"－"))),"FALSE")</f>
        <v>FALSE</v>
      </c>
      <c r="AD41" s="78" t="str">
        <f>IF(AND(OR($AF$4={"１地域","２地域","３地域","４地域","５地域","６地域","７地域"}),C41="南"),0.01*(24+9*(3*J41+K41)/I41),"－")</f>
        <v>－</v>
      </c>
      <c r="AE41" s="74" t="e">
        <f>IF(OR(C41={"上面","下面"},AND(OR($AF$4={"１地域","２地域","３地域","４地域","５地域","６地域","７地域"}),C41="南"),AND($AF$4="８地域",OR(C41={"南東","南","南西"}))),"－",0.01*(16+24*(2*J41+K41)/I41))</f>
        <v>#DIV/0!</v>
      </c>
      <c r="AF41" s="472" t="str">
        <f>IF(AND($AF$4="８地域",OR(C41={"南東","南","南西"})),0.01*(16+19*(2*J41+K41)/I41),"－")</f>
        <v>－</v>
      </c>
      <c r="AG41" s="472" t="str">
        <f t="shared" si="5"/>
        <v>－</v>
      </c>
      <c r="AH41" s="473" t="str">
        <f>IF(AND(OR($AF$4={"１地域","２地域","３地域","４地域","５地域","６地域","７地域"}),OR(C41={"南東","南","南西"})),0.01*(5+20*(3*J41+K41)/I41),"－")</f>
        <v>－</v>
      </c>
      <c r="AI41" s="74" t="e">
        <f>IF(OR(C41={"上面","下面"},AND(OR($AF$4={"１地域","２地域","３地域","４地域","５地域","６地域","７地域"}),OR(C41={"南東","南","南西"}))),"－",0.01*(10+15*(2*J41+K41)/I41))</f>
        <v>#DIV/0!</v>
      </c>
      <c r="AJ41" s="472" t="str">
        <f t="shared" si="6"/>
        <v>－</v>
      </c>
    </row>
    <row r="42" spans="2:36" s="56" customFormat="1" ht="18" customHeight="1" thickBot="1" x14ac:dyDescent="0.2">
      <c r="B42" s="195"/>
      <c r="C42" s="206"/>
      <c r="D42" s="10"/>
      <c r="E42" s="25"/>
      <c r="F42" s="102"/>
      <c r="G42" s="505"/>
      <c r="H42" s="508"/>
      <c r="I42" s="112"/>
      <c r="J42" s="112"/>
      <c r="K42" s="113"/>
      <c r="L42" s="513"/>
      <c r="M42" s="514"/>
      <c r="N42" s="118"/>
      <c r="O42" s="119"/>
      <c r="P42" s="73"/>
      <c r="S42" s="115" t="b">
        <v>0</v>
      </c>
      <c r="T42" s="472" t="str">
        <f t="shared" si="0"/>
        <v>－</v>
      </c>
      <c r="U42" s="472" t="str">
        <f t="shared" si="1"/>
        <v>－</v>
      </c>
      <c r="W42" s="75" t="str">
        <f t="shared" si="2"/>
        <v>－</v>
      </c>
      <c r="X42" s="76" t="str">
        <f t="shared" si="7"/>
        <v>セル</v>
      </c>
      <c r="Y42" s="115" t="b">
        <v>0</v>
      </c>
      <c r="Z42" s="115" t="b">
        <v>0</v>
      </c>
      <c r="AA42" s="77">
        <f t="shared" si="8"/>
        <v>0</v>
      </c>
      <c r="AB42" s="55" t="str">
        <f>IF(C42="上面",IF(OR($AF$4={"１地域","２地域","３地域","５地域","８地域"}),0.93,IF(OR($AF$4={"４地域","６地域","７地域"}),0.94,"－")),"FALSE")</f>
        <v>FALSE</v>
      </c>
      <c r="AC42" s="43" t="str">
        <f>IF(C42="上面",IF(OR($AF$4={"１地域","５地域","６地域","７地域"}),0.8,IF(OR($AF$4={"２地域","３地域"}),0.81,IF($AF$4="４地域",0.82,"－"))),"FALSE")</f>
        <v>FALSE</v>
      </c>
      <c r="AD42" s="78" t="str">
        <f>IF(AND(OR($AF$4={"１地域","２地域","３地域","４地域","５地域","６地域","７地域"}),C42="南"),0.01*(24+9*(3*J42+K42)/I42),"－")</f>
        <v>－</v>
      </c>
      <c r="AE42" s="74" t="e">
        <f>IF(OR(C42={"上面","下面"},AND(OR($AF$4={"１地域","２地域","３地域","４地域","５地域","６地域","７地域"}),C42="南"),AND($AF$4="８地域",OR(C42={"南東","南","南西"}))),"－",0.01*(16+24*(2*J42+K42)/I42))</f>
        <v>#DIV/0!</v>
      </c>
      <c r="AF42" s="472" t="str">
        <f>IF(AND($AF$4="８地域",OR(C42={"南東","南","南西"})),0.01*(16+19*(2*J42+K42)/I42),"－")</f>
        <v>－</v>
      </c>
      <c r="AG42" s="472" t="str">
        <f t="shared" si="5"/>
        <v>－</v>
      </c>
      <c r="AH42" s="473" t="str">
        <f>IF(AND(OR($AF$4={"１地域","２地域","３地域","４地域","５地域","６地域","７地域"}),OR(C42={"南東","南","南西"})),0.01*(5+20*(3*J42+K42)/I42),"－")</f>
        <v>－</v>
      </c>
      <c r="AI42" s="74" t="e">
        <f>IF(OR(C42={"上面","下面"},AND(OR($AF$4={"１地域","２地域","３地域","４地域","５地域","６地域","７地域"}),OR(C42={"南東","南","南西"}))),"－",0.01*(10+15*(2*J42+K42)/I42))</f>
        <v>#DIV/0!</v>
      </c>
      <c r="AJ42" s="472" t="str">
        <f t="shared" si="6"/>
        <v>－</v>
      </c>
    </row>
    <row r="43" spans="2:36" s="56" customFormat="1" ht="21.75" customHeight="1" x14ac:dyDescent="0.15">
      <c r="B43" s="80"/>
      <c r="C43" s="55"/>
      <c r="G43" s="903" t="s">
        <v>138</v>
      </c>
      <c r="H43" s="904"/>
      <c r="I43" s="904"/>
      <c r="J43" s="905"/>
      <c r="K43" s="81" t="e">
        <f>IF($L$43=0,"－",IF(AND($L$43&gt;0,$L$43&lt;=0.02),"OK","NG"))</f>
        <v>#DIV/0!</v>
      </c>
      <c r="L43" s="901" t="e">
        <f>$N$43/共通条件・結果!$Z$10</f>
        <v>#DIV/0!</v>
      </c>
      <c r="M43" s="901"/>
      <c r="N43" s="942">
        <f>SUMIF($Y$8:$Y$42,"TRUE",$AA$8:$AA$42)</f>
        <v>0</v>
      </c>
      <c r="O43" s="943"/>
      <c r="T43" s="82"/>
      <c r="U43" s="82"/>
      <c r="AE43" s="82"/>
      <c r="AF43" s="82"/>
    </row>
    <row r="44" spans="2:36" s="56" customFormat="1" ht="21.75" customHeight="1" thickBot="1" x14ac:dyDescent="0.2">
      <c r="C44" s="55"/>
      <c r="G44" s="906" t="s">
        <v>139</v>
      </c>
      <c r="H44" s="760"/>
      <c r="I44" s="760"/>
      <c r="J44" s="907"/>
      <c r="K44" s="83" t="e">
        <f>IF($L$44=0,"－",IF(AND($L$44&gt;0,$L$44&lt;=0.04),"OK","NG"))</f>
        <v>#DIV/0!</v>
      </c>
      <c r="L44" s="902" t="e">
        <f>$N$44/共通条件・結果!$Z$10</f>
        <v>#DIV/0!</v>
      </c>
      <c r="M44" s="902"/>
      <c r="N44" s="897">
        <f>SUMIF($Z$8:$Z$42,"TRUE",$AA$8:$AA$42)</f>
        <v>0</v>
      </c>
      <c r="O44" s="898"/>
      <c r="AE44" s="82"/>
    </row>
    <row r="45" spans="2:36" s="56" customFormat="1" ht="11.25" customHeight="1" x14ac:dyDescent="0.15">
      <c r="B45" s="485"/>
      <c r="C45" s="485"/>
      <c r="D45" s="17"/>
      <c r="E45" s="487"/>
      <c r="F45" s="42"/>
      <c r="G45" s="899"/>
      <c r="H45" s="899"/>
      <c r="I45" s="185"/>
      <c r="J45" s="184"/>
      <c r="K45" s="184"/>
      <c r="W45" s="895" t="s">
        <v>66</v>
      </c>
      <c r="X45" s="895"/>
      <c r="Y45" s="896" t="s">
        <v>1</v>
      </c>
      <c r="Z45" s="888" t="s">
        <v>101</v>
      </c>
      <c r="AA45" s="888"/>
      <c r="AB45" s="888" t="s">
        <v>161</v>
      </c>
      <c r="AC45" s="888"/>
      <c r="AE45" s="889" t="s">
        <v>214</v>
      </c>
      <c r="AF45" s="889"/>
    </row>
    <row r="46" spans="2:36" s="56" customFormat="1" ht="10.5" customHeight="1" x14ac:dyDescent="0.15">
      <c r="B46" s="485"/>
      <c r="C46" s="485"/>
      <c r="D46" s="17"/>
      <c r="E46" s="487"/>
      <c r="F46" s="42"/>
      <c r="G46" s="900"/>
      <c r="H46" s="900"/>
      <c r="I46" s="170"/>
      <c r="J46" s="170"/>
      <c r="K46" s="170"/>
      <c r="W46" s="895"/>
      <c r="X46" s="895"/>
      <c r="Y46" s="888"/>
      <c r="Z46" s="89" t="s">
        <v>48</v>
      </c>
      <c r="AA46" s="90" t="s">
        <v>49</v>
      </c>
      <c r="AB46" s="130" t="s">
        <v>106</v>
      </c>
      <c r="AC46" s="130" t="s">
        <v>107</v>
      </c>
      <c r="AE46" s="139" t="s">
        <v>48</v>
      </c>
      <c r="AF46" s="139" t="s">
        <v>49</v>
      </c>
    </row>
    <row r="47" spans="2:36" s="56" customFormat="1" ht="21.75" customHeight="1" x14ac:dyDescent="0.15">
      <c r="B47" s="42"/>
      <c r="C47" s="43"/>
      <c r="D47" s="42"/>
      <c r="E47" s="42"/>
      <c r="F47" s="42"/>
      <c r="W47" s="888" t="s">
        <v>47</v>
      </c>
      <c r="X47" s="888"/>
      <c r="Y47" s="91" t="e">
        <f>IF(OR($K$43="－",$K$43="NG"),MAX($W$8:$W$42),DMAX($W$7:$Z$42,$W$7,W50:W51))</f>
        <v>#DIV/0!</v>
      </c>
      <c r="Z47" s="92" t="e">
        <f>IF(OR($K$44="NG",$K$44="－"),MAX($X$8:$X$42),DMAX($W$7:$Z$42,$X$7,X50:X51))</f>
        <v>#DIV/0!</v>
      </c>
      <c r="AA47" s="91" t="e">
        <f>IF(OR($K$44="NG",$K$44="－"),MIN($X$8:$X$42),DMIN($W$7:$Z$42,$X$7,X50:X51))</f>
        <v>#DIV/0!</v>
      </c>
      <c r="AB47" s="140" t="e">
        <f>$T$50</f>
        <v>#DIV/0!</v>
      </c>
      <c r="AC47" s="93" t="e">
        <f>$U$50</f>
        <v>#DIV/0!</v>
      </c>
      <c r="AE47" s="141" t="e">
        <f>Z47*AB47</f>
        <v>#DIV/0!</v>
      </c>
      <c r="AF47" s="141" t="e">
        <f>AA47*AC47</f>
        <v>#DIV/0!</v>
      </c>
    </row>
    <row r="48" spans="2:36" s="56" customFormat="1" ht="21.75" customHeight="1" thickBot="1" x14ac:dyDescent="0.2">
      <c r="B48" s="54" t="s">
        <v>155</v>
      </c>
      <c r="C48" s="55"/>
      <c r="F48" s="88"/>
      <c r="K48" s="42"/>
      <c r="L48" s="42"/>
      <c r="AB48" s="888" t="s">
        <v>215</v>
      </c>
      <c r="AC48" s="888"/>
      <c r="AE48" s="889" t="s">
        <v>216</v>
      </c>
      <c r="AF48" s="889"/>
    </row>
    <row r="49" spans="2:32" s="56" customFormat="1" ht="18.75" customHeight="1" x14ac:dyDescent="0.15">
      <c r="B49" s="938" t="s">
        <v>66</v>
      </c>
      <c r="C49" s="939"/>
      <c r="D49" s="910" t="s">
        <v>1</v>
      </c>
      <c r="E49" s="883" t="s">
        <v>219</v>
      </c>
      <c r="F49" s="884"/>
      <c r="G49" s="885"/>
      <c r="H49" s="886" t="s">
        <v>220</v>
      </c>
      <c r="I49" s="887"/>
      <c r="K49" s="94"/>
      <c r="L49" s="94"/>
      <c r="T49" s="86" t="s">
        <v>223</v>
      </c>
      <c r="U49" s="87" t="s">
        <v>224</v>
      </c>
      <c r="W49" s="56" t="s">
        <v>86</v>
      </c>
      <c r="X49" s="56" t="s">
        <v>87</v>
      </c>
      <c r="AB49" s="130" t="s">
        <v>48</v>
      </c>
      <c r="AC49" s="130" t="s">
        <v>49</v>
      </c>
      <c r="AE49" s="139" t="s">
        <v>48</v>
      </c>
      <c r="AF49" s="139" t="s">
        <v>49</v>
      </c>
    </row>
    <row r="50" spans="2:32" s="56" customFormat="1" ht="19.5" customHeight="1" thickBot="1" x14ac:dyDescent="0.2">
      <c r="B50" s="940"/>
      <c r="C50" s="941"/>
      <c r="D50" s="911"/>
      <c r="E50" s="155" t="s">
        <v>42</v>
      </c>
      <c r="F50" s="83" t="s">
        <v>48</v>
      </c>
      <c r="G50" s="129" t="s">
        <v>49</v>
      </c>
      <c r="H50" s="156" t="s">
        <v>48</v>
      </c>
      <c r="I50" s="129" t="s">
        <v>49</v>
      </c>
      <c r="K50" s="43"/>
      <c r="L50" s="43"/>
      <c r="T50" s="82" t="e">
        <f>IF(OR($K$44="NG",$K$44="－"),MAX($T$8:$T$42),DMAX($T$7:$Z$42,$T$7,$X$50:$X$51))</f>
        <v>#DIV/0!</v>
      </c>
      <c r="U50" s="82" t="e">
        <f>IF(OR($K$44="NG",$K$44="－"),MIN($U$8:$U$42),DMIN($T$7:$Z$42,$U$7,$X$50:$X$51))</f>
        <v>#DIV/0!</v>
      </c>
      <c r="W50" s="66" t="s">
        <v>82</v>
      </c>
      <c r="X50" s="66" t="s">
        <v>83</v>
      </c>
      <c r="Y50" s="66"/>
      <c r="Z50" s="66"/>
      <c r="AA50" s="56" t="s">
        <v>102</v>
      </c>
      <c r="AB50" s="142" t="e">
        <f>VLOOKUP($AF$4,$AK$8:$AO$16,MATCH(AA50,$AK$8:$AO$8,0),FALSE)</f>
        <v>#N/A</v>
      </c>
      <c r="AC50" s="143" t="e">
        <f>VLOOKUP($AF$4,$AQ$8:$AU$16,MATCH(AA50,$AQ$8:$AU$8,0),FALSE)</f>
        <v>#N/A</v>
      </c>
      <c r="AE50" s="141" t="e">
        <f>$Z$47*AB50</f>
        <v>#DIV/0!</v>
      </c>
      <c r="AF50" s="144" t="e">
        <f>IF(AC50="-","-",$AA$47*AC50)</f>
        <v>#N/A</v>
      </c>
    </row>
    <row r="51" spans="2:32" s="56" customFormat="1" ht="21.95" customHeight="1" thickBot="1" x14ac:dyDescent="0.2">
      <c r="B51" s="908" t="s">
        <v>47</v>
      </c>
      <c r="C51" s="909"/>
      <c r="D51" s="628" t="e">
        <f>$Y$47</f>
        <v>#DIV/0!</v>
      </c>
      <c r="E51" s="157" t="s">
        <v>102</v>
      </c>
      <c r="F51" s="629" t="e">
        <f>$AE$50</f>
        <v>#DIV/0!</v>
      </c>
      <c r="G51" s="630" t="e">
        <f>$AF$50</f>
        <v>#N/A</v>
      </c>
      <c r="H51" s="633" t="e">
        <f>$AE$47</f>
        <v>#DIV/0!</v>
      </c>
      <c r="I51" s="634" t="e">
        <f>$AF$47</f>
        <v>#DIV/0!</v>
      </c>
      <c r="K51" s="95"/>
      <c r="L51" s="95"/>
      <c r="W51" s="56" t="b">
        <v>0</v>
      </c>
      <c r="X51" s="56" t="b">
        <v>0</v>
      </c>
      <c r="AA51" s="56" t="s">
        <v>103</v>
      </c>
      <c r="AB51" s="142" t="e">
        <f>VLOOKUP($AF$4,$AK$8:$AO$16,MATCH(AA51,$AK$8:$AO$8,0),FALSE)</f>
        <v>#N/A</v>
      </c>
      <c r="AC51" s="143" t="e">
        <f>VLOOKUP($AF$4,$AQ$8:$AU$16,MATCH(AA51,$AQ$8:$AU$8,0),FALSE)</f>
        <v>#N/A</v>
      </c>
      <c r="AE51" s="141" t="e">
        <f>$Z$47*AB51</f>
        <v>#DIV/0!</v>
      </c>
      <c r="AF51" s="144" t="e">
        <f>IF(AC51="-","-",$AA$47*AC51)</f>
        <v>#N/A</v>
      </c>
    </row>
    <row r="52" spans="2:32" s="56" customFormat="1" ht="21.95" customHeight="1" x14ac:dyDescent="0.15">
      <c r="B52" s="88"/>
      <c r="C52" s="96"/>
      <c r="D52" s="96" t="s">
        <v>137</v>
      </c>
      <c r="E52" s="158" t="s">
        <v>103</v>
      </c>
      <c r="F52" s="629" t="e">
        <f>$AE$51</f>
        <v>#DIV/0!</v>
      </c>
      <c r="G52" s="630" t="e">
        <f>$AF$51</f>
        <v>#N/A</v>
      </c>
      <c r="H52" s="88"/>
      <c r="I52" s="88"/>
      <c r="K52" s="42"/>
      <c r="L52" s="42"/>
      <c r="M52" s="42"/>
      <c r="N52" s="42"/>
      <c r="AA52" s="56" t="s">
        <v>104</v>
      </c>
      <c r="AB52" s="142" t="e">
        <f>VLOOKUP($AF$4,$AK$8:$AO$16,MATCH(AA52,$AK$8:$AO$8,0),FALSE)</f>
        <v>#N/A</v>
      </c>
      <c r="AC52" s="143" t="e">
        <f>VLOOKUP($AF$4,$AQ$8:$AU$16,MATCH(AA52,$AQ$8:$AU$8,0),FALSE)</f>
        <v>#N/A</v>
      </c>
      <c r="AE52" s="141" t="e">
        <f>$Z$47*AB52</f>
        <v>#DIV/0!</v>
      </c>
      <c r="AF52" s="144" t="e">
        <f>IF(AC52="-","-",$AA$47*AC52)</f>
        <v>#N/A</v>
      </c>
    </row>
    <row r="53" spans="2:32" s="56" customFormat="1" ht="21.95" customHeight="1" x14ac:dyDescent="0.15">
      <c r="B53" s="88"/>
      <c r="C53" s="96"/>
      <c r="D53" s="97" t="s">
        <v>143</v>
      </c>
      <c r="E53" s="158" t="s">
        <v>104</v>
      </c>
      <c r="F53" s="629" t="e">
        <f>$AE$52</f>
        <v>#DIV/0!</v>
      </c>
      <c r="G53" s="630" t="e">
        <f>$AF$52</f>
        <v>#N/A</v>
      </c>
      <c r="H53" s="88"/>
      <c r="I53" s="88"/>
      <c r="AA53" s="56" t="s">
        <v>105</v>
      </c>
      <c r="AB53" s="142" t="e">
        <f>VLOOKUP($AF$4,$AK$8:$AO$16,MATCH(AA53,$AK$8:$AO$8,0),FALSE)</f>
        <v>#N/A</v>
      </c>
      <c r="AC53" s="143" t="e">
        <f>VLOOKUP($AF$4,$AQ$8:$AU$16,MATCH(AA53,$AQ$8:$AU$8,0),FALSE)</f>
        <v>#N/A</v>
      </c>
      <c r="AE53" s="141" t="e">
        <f>$Z$47*AB53</f>
        <v>#DIV/0!</v>
      </c>
      <c r="AF53" s="144" t="e">
        <f>IF(AC53="-","-",$AA$47*AC53)</f>
        <v>#N/A</v>
      </c>
    </row>
    <row r="54" spans="2:32" s="56" customFormat="1" ht="21.95" customHeight="1" thickBot="1" x14ac:dyDescent="0.2">
      <c r="B54" s="88"/>
      <c r="C54" s="96"/>
      <c r="D54" s="88"/>
      <c r="E54" s="156" t="s">
        <v>105</v>
      </c>
      <c r="F54" s="631" t="e">
        <f>$AE$53</f>
        <v>#DIV/0!</v>
      </c>
      <c r="G54" s="632" t="e">
        <f>$AF$53</f>
        <v>#N/A</v>
      </c>
      <c r="H54" s="88"/>
      <c r="I54" s="88"/>
    </row>
    <row r="55" spans="2:32" s="56" customFormat="1" ht="21.95" customHeight="1" x14ac:dyDescent="0.15">
      <c r="B55" s="98"/>
      <c r="C55" s="99"/>
      <c r="D55" s="98"/>
      <c r="E55" s="98"/>
      <c r="F55" s="98"/>
      <c r="G55" s="98"/>
      <c r="H55" s="98"/>
      <c r="I55" s="98"/>
      <c r="J55" s="98"/>
      <c r="K55" s="98"/>
      <c r="L55" s="100"/>
      <c r="M55" s="100"/>
      <c r="N55" s="100"/>
      <c r="O55" s="100"/>
      <c r="P55" s="100"/>
    </row>
    <row r="56" spans="2:32" s="56" customFormat="1" ht="11.25" customHeight="1" x14ac:dyDescent="0.15">
      <c r="B56" s="98"/>
      <c r="C56" s="99"/>
      <c r="D56" s="98"/>
      <c r="E56" s="98"/>
      <c r="F56" s="98"/>
      <c r="G56" s="98"/>
      <c r="H56" s="98"/>
      <c r="I56" s="98"/>
      <c r="J56" s="98"/>
      <c r="K56" s="98"/>
      <c r="L56" s="98"/>
      <c r="M56" s="100"/>
      <c r="N56" s="100"/>
      <c r="O56" s="100"/>
      <c r="P56" s="98"/>
    </row>
    <row r="57" spans="2:32" s="56" customFormat="1" ht="21.95" customHeight="1" x14ac:dyDescent="0.15">
      <c r="B57" s="98"/>
      <c r="C57" s="99"/>
      <c r="D57" s="98"/>
      <c r="E57" s="98"/>
      <c r="F57" s="98"/>
      <c r="G57" s="98"/>
      <c r="H57" s="98"/>
      <c r="I57" s="98"/>
      <c r="J57" s="98"/>
      <c r="K57" s="98"/>
      <c r="L57" s="98"/>
      <c r="M57" s="98"/>
      <c r="N57" s="98"/>
      <c r="O57" s="98"/>
      <c r="P57" s="98"/>
      <c r="W57" s="42"/>
      <c r="X57" s="42"/>
    </row>
    <row r="58" spans="2:32" s="56" customFormat="1" ht="21.95" customHeight="1" x14ac:dyDescent="0.15">
      <c r="B58" s="98"/>
      <c r="C58" s="99"/>
      <c r="D58" s="98"/>
      <c r="E58" s="98"/>
      <c r="F58" s="98"/>
      <c r="G58" s="98"/>
      <c r="H58" s="98"/>
      <c r="I58" s="98"/>
      <c r="J58" s="98"/>
      <c r="K58" s="98"/>
      <c r="L58" s="98"/>
      <c r="M58" s="98"/>
      <c r="N58" s="98"/>
      <c r="O58" s="98"/>
      <c r="P58" s="98"/>
      <c r="W58" s="43"/>
      <c r="X58" s="43"/>
    </row>
    <row r="59" spans="2:32" s="56" customFormat="1" ht="21.95" customHeight="1" x14ac:dyDescent="0.15">
      <c r="B59" s="98"/>
      <c r="C59" s="99"/>
      <c r="D59" s="98"/>
      <c r="E59" s="98"/>
      <c r="F59" s="98"/>
      <c r="G59" s="98"/>
      <c r="H59" s="98"/>
      <c r="I59" s="98"/>
      <c r="J59" s="98"/>
      <c r="K59" s="98"/>
      <c r="L59" s="98"/>
      <c r="M59" s="98"/>
      <c r="N59" s="98"/>
      <c r="O59" s="98"/>
      <c r="P59" s="98"/>
      <c r="W59" s="160"/>
      <c r="X59" s="160"/>
    </row>
    <row r="60" spans="2:32" s="56" customFormat="1" ht="21.95" customHeight="1" x14ac:dyDescent="0.15">
      <c r="B60" s="98"/>
      <c r="C60" s="99"/>
      <c r="D60" s="98"/>
      <c r="E60" s="98"/>
      <c r="F60" s="98"/>
      <c r="G60" s="98"/>
      <c r="H60" s="98"/>
      <c r="I60" s="98"/>
      <c r="J60" s="98"/>
      <c r="K60" s="98"/>
      <c r="L60" s="98"/>
      <c r="M60" s="98"/>
      <c r="N60" s="98"/>
      <c r="O60" s="98"/>
      <c r="P60" s="98"/>
    </row>
    <row r="61" spans="2:32" s="56" customFormat="1" ht="12.75" customHeight="1" x14ac:dyDescent="0.15">
      <c r="B61" s="98"/>
      <c r="C61" s="99"/>
      <c r="D61" s="98"/>
      <c r="E61" s="98"/>
      <c r="F61" s="98"/>
      <c r="G61" s="98"/>
      <c r="H61" s="98"/>
      <c r="I61" s="98"/>
      <c r="J61" s="98"/>
      <c r="K61" s="98"/>
      <c r="L61" s="98"/>
      <c r="M61" s="98"/>
      <c r="N61" s="98"/>
      <c r="O61" s="98"/>
      <c r="P61" s="98"/>
    </row>
    <row r="62" spans="2:32" s="56" customFormat="1" ht="21.95" customHeight="1" x14ac:dyDescent="0.15">
      <c r="B62" s="98"/>
      <c r="C62" s="99"/>
      <c r="D62" s="98"/>
      <c r="E62" s="98"/>
      <c r="F62" s="98"/>
      <c r="G62" s="98"/>
      <c r="H62" s="98"/>
      <c r="I62" s="98"/>
      <c r="J62" s="98"/>
      <c r="K62" s="98"/>
      <c r="L62" s="98"/>
      <c r="M62" s="98"/>
      <c r="N62" s="98"/>
      <c r="O62" s="98"/>
      <c r="P62" s="98"/>
    </row>
    <row r="63" spans="2:32" s="56" customFormat="1" ht="12" customHeight="1" x14ac:dyDescent="0.15">
      <c r="B63" s="98"/>
      <c r="C63" s="99"/>
      <c r="D63" s="98"/>
      <c r="E63" s="98"/>
      <c r="F63" s="98"/>
      <c r="G63" s="98"/>
      <c r="H63" s="98"/>
      <c r="I63" s="98"/>
      <c r="J63" s="98"/>
      <c r="K63" s="98"/>
      <c r="L63" s="98"/>
      <c r="M63" s="98"/>
      <c r="N63" s="98"/>
      <c r="O63" s="98"/>
      <c r="P63" s="98"/>
    </row>
    <row r="64" spans="2:32" s="56" customFormat="1" ht="21.95" customHeight="1" x14ac:dyDescent="0.15">
      <c r="B64" s="98"/>
      <c r="C64" s="99"/>
      <c r="D64" s="98"/>
      <c r="E64" s="98"/>
      <c r="F64" s="98"/>
      <c r="G64" s="98"/>
      <c r="H64" s="98"/>
      <c r="I64" s="98"/>
      <c r="J64" s="98"/>
      <c r="K64" s="98"/>
      <c r="L64" s="98"/>
      <c r="M64" s="98"/>
      <c r="N64" s="98"/>
      <c r="O64" s="98"/>
      <c r="P64" s="98"/>
    </row>
    <row r="65" spans="2:16" s="56" customFormat="1" ht="20.100000000000001" customHeight="1" x14ac:dyDescent="0.15">
      <c r="B65" s="98"/>
      <c r="C65" s="99"/>
      <c r="D65" s="98"/>
      <c r="E65" s="98"/>
      <c r="F65" s="98"/>
      <c r="G65" s="98"/>
      <c r="H65" s="98"/>
      <c r="I65" s="98"/>
      <c r="J65" s="98"/>
      <c r="K65" s="98"/>
      <c r="L65" s="98"/>
      <c r="M65" s="98"/>
      <c r="N65" s="98"/>
      <c r="O65" s="98"/>
      <c r="P65" s="98"/>
    </row>
    <row r="66" spans="2:16" s="56" customFormat="1" ht="20.100000000000001" customHeight="1" x14ac:dyDescent="0.15">
      <c r="B66" s="98"/>
      <c r="C66" s="99"/>
      <c r="D66" s="98"/>
      <c r="E66" s="98"/>
      <c r="F66" s="98"/>
      <c r="G66" s="98"/>
      <c r="H66" s="98"/>
      <c r="I66" s="98"/>
      <c r="J66" s="98"/>
      <c r="K66" s="98"/>
      <c r="L66" s="98"/>
      <c r="M66" s="98"/>
      <c r="N66" s="98"/>
      <c r="O66" s="98"/>
      <c r="P66" s="98"/>
    </row>
    <row r="67" spans="2:16" s="56" customFormat="1" ht="20.100000000000001" customHeight="1" x14ac:dyDescent="0.15">
      <c r="B67" s="98"/>
      <c r="C67" s="99"/>
      <c r="D67" s="98"/>
      <c r="E67" s="98"/>
      <c r="F67" s="98"/>
      <c r="G67" s="98"/>
      <c r="H67" s="98"/>
      <c r="I67" s="98"/>
      <c r="J67" s="98"/>
      <c r="K67" s="98"/>
      <c r="L67" s="98"/>
      <c r="M67" s="98"/>
      <c r="N67" s="98"/>
      <c r="O67" s="98"/>
      <c r="P67" s="98"/>
    </row>
    <row r="68" spans="2:16" s="56" customFormat="1" ht="20.100000000000001" customHeight="1" x14ac:dyDescent="0.15">
      <c r="B68" s="98"/>
      <c r="C68" s="99"/>
      <c r="D68" s="98"/>
      <c r="E68" s="98"/>
      <c r="F68" s="98"/>
      <c r="G68" s="98"/>
      <c r="H68" s="98"/>
      <c r="I68" s="98"/>
      <c r="J68" s="98"/>
      <c r="K68" s="98"/>
      <c r="L68" s="98"/>
      <c r="M68" s="98"/>
      <c r="N68" s="98"/>
      <c r="O68" s="98"/>
      <c r="P68" s="98"/>
    </row>
    <row r="69" spans="2:16" s="56" customFormat="1" ht="20.100000000000001" customHeight="1" x14ac:dyDescent="0.15">
      <c r="B69" s="98"/>
      <c r="C69" s="99"/>
      <c r="D69" s="98"/>
      <c r="E69" s="98"/>
      <c r="F69" s="98"/>
      <c r="G69" s="98"/>
      <c r="H69" s="98"/>
      <c r="I69" s="98"/>
      <c r="J69" s="98"/>
      <c r="K69" s="98"/>
      <c r="L69" s="98"/>
      <c r="M69" s="98"/>
      <c r="N69" s="98"/>
      <c r="O69" s="98"/>
      <c r="P69" s="98"/>
    </row>
    <row r="70" spans="2:16" s="56" customFormat="1" ht="8.25" customHeight="1" x14ac:dyDescent="0.15">
      <c r="B70" s="98"/>
      <c r="C70" s="99"/>
      <c r="D70" s="98"/>
      <c r="E70" s="98"/>
      <c r="F70" s="98"/>
      <c r="G70" s="98"/>
      <c r="H70" s="98"/>
      <c r="I70" s="98"/>
      <c r="J70" s="98"/>
      <c r="K70" s="98"/>
      <c r="L70" s="98"/>
      <c r="M70" s="98"/>
      <c r="N70" s="98"/>
      <c r="O70" s="98"/>
      <c r="P70" s="98"/>
    </row>
    <row r="71" spans="2:16" s="56" customFormat="1" ht="18" customHeight="1" x14ac:dyDescent="0.15">
      <c r="B71" s="98"/>
      <c r="C71" s="99"/>
      <c r="D71" s="98"/>
      <c r="E71" s="98"/>
      <c r="F71" s="98"/>
      <c r="G71" s="98"/>
      <c r="H71" s="98"/>
      <c r="I71" s="98"/>
      <c r="J71" s="98"/>
      <c r="K71" s="98"/>
      <c r="L71" s="98"/>
      <c r="M71" s="98"/>
      <c r="N71" s="98"/>
      <c r="O71" s="98"/>
      <c r="P71" s="98"/>
    </row>
    <row r="72" spans="2:16" s="56" customFormat="1" ht="16.5" customHeight="1" x14ac:dyDescent="0.15">
      <c r="B72" s="98"/>
      <c r="C72" s="99"/>
      <c r="D72" s="98"/>
      <c r="E72" s="98"/>
      <c r="F72" s="98"/>
      <c r="G72" s="98"/>
      <c r="H72" s="98"/>
      <c r="I72" s="98"/>
      <c r="J72" s="98"/>
      <c r="K72" s="98"/>
      <c r="L72" s="98"/>
      <c r="M72" s="98"/>
      <c r="N72" s="98"/>
      <c r="O72" s="98"/>
      <c r="P72" s="98"/>
    </row>
    <row r="73" spans="2:16" s="56" customFormat="1" ht="16.5" customHeight="1" x14ac:dyDescent="0.15">
      <c r="B73" s="98"/>
      <c r="C73" s="99"/>
      <c r="D73" s="98"/>
      <c r="E73" s="98"/>
      <c r="F73" s="98"/>
      <c r="G73" s="98"/>
      <c r="H73" s="98"/>
      <c r="I73" s="98"/>
      <c r="J73" s="98"/>
      <c r="K73" s="98"/>
      <c r="L73" s="98"/>
      <c r="M73" s="98"/>
      <c r="N73" s="98"/>
      <c r="O73" s="98"/>
      <c r="P73" s="98"/>
    </row>
    <row r="74" spans="2:16" s="56" customFormat="1" ht="24.95" customHeight="1" x14ac:dyDescent="0.15">
      <c r="B74" s="98"/>
      <c r="C74" s="99"/>
      <c r="D74" s="98"/>
      <c r="E74" s="98"/>
      <c r="F74" s="98"/>
      <c r="G74" s="98"/>
      <c r="H74" s="98"/>
      <c r="I74" s="98"/>
      <c r="J74" s="98"/>
      <c r="K74" s="98"/>
      <c r="L74" s="98"/>
      <c r="M74" s="98"/>
      <c r="N74" s="98"/>
      <c r="O74" s="98"/>
      <c r="P74" s="98"/>
    </row>
    <row r="75" spans="2:16" s="56" customFormat="1" ht="12.75" customHeight="1" x14ac:dyDescent="0.15">
      <c r="B75" s="98"/>
      <c r="C75" s="99"/>
      <c r="D75" s="98"/>
      <c r="E75" s="98"/>
      <c r="F75" s="98"/>
      <c r="G75" s="98"/>
      <c r="H75" s="98"/>
      <c r="I75" s="98"/>
      <c r="J75" s="98"/>
      <c r="K75" s="98"/>
      <c r="L75" s="98"/>
      <c r="M75" s="98"/>
      <c r="N75" s="98"/>
      <c r="O75" s="98"/>
      <c r="P75" s="98"/>
    </row>
    <row r="76" spans="2:16" s="56" customFormat="1" ht="24.75" customHeight="1" x14ac:dyDescent="0.15">
      <c r="B76" s="98"/>
      <c r="C76" s="99"/>
      <c r="D76" s="98"/>
      <c r="E76" s="98"/>
      <c r="F76" s="98"/>
      <c r="G76" s="98"/>
      <c r="H76" s="98"/>
      <c r="I76" s="98"/>
      <c r="J76" s="98"/>
      <c r="K76" s="98"/>
      <c r="L76" s="98"/>
      <c r="M76" s="98"/>
      <c r="N76" s="98"/>
      <c r="O76" s="98"/>
      <c r="P76" s="98"/>
    </row>
    <row r="77" spans="2:16" s="56" customFormat="1" ht="20.100000000000001" customHeight="1" x14ac:dyDescent="0.15">
      <c r="B77" s="98"/>
      <c r="C77" s="99"/>
      <c r="D77" s="98"/>
      <c r="E77" s="98"/>
      <c r="F77" s="98"/>
      <c r="G77" s="98"/>
      <c r="H77" s="98"/>
      <c r="I77" s="98"/>
      <c r="J77" s="98"/>
      <c r="K77" s="98"/>
      <c r="L77" s="98"/>
      <c r="M77" s="98"/>
      <c r="N77" s="98"/>
      <c r="O77" s="98"/>
      <c r="P77" s="98"/>
    </row>
    <row r="78" spans="2:16" s="56" customFormat="1" ht="20.100000000000001" customHeight="1" x14ac:dyDescent="0.15">
      <c r="B78" s="98"/>
      <c r="C78" s="99"/>
      <c r="D78" s="98"/>
      <c r="E78" s="98"/>
      <c r="F78" s="98"/>
      <c r="G78" s="98"/>
      <c r="H78" s="98"/>
      <c r="I78" s="98"/>
      <c r="J78" s="98"/>
      <c r="K78" s="98"/>
      <c r="L78" s="98"/>
      <c r="M78" s="98"/>
      <c r="N78" s="98"/>
      <c r="O78" s="98"/>
      <c r="P78" s="98"/>
    </row>
    <row r="79" spans="2:16" s="56" customFormat="1" ht="20.100000000000001" customHeight="1" x14ac:dyDescent="0.15">
      <c r="B79" s="98"/>
      <c r="C79" s="99"/>
      <c r="D79" s="98"/>
      <c r="E79" s="98"/>
      <c r="F79" s="98"/>
      <c r="G79" s="98"/>
      <c r="H79" s="98"/>
      <c r="I79" s="98"/>
      <c r="J79" s="98"/>
      <c r="K79" s="98"/>
      <c r="L79" s="98"/>
      <c r="M79" s="98"/>
      <c r="N79" s="98"/>
      <c r="O79" s="98"/>
      <c r="P79" s="98"/>
    </row>
    <row r="80" spans="2:16" s="56" customFormat="1" ht="20.100000000000001" customHeight="1" x14ac:dyDescent="0.15">
      <c r="B80" s="98"/>
      <c r="C80" s="99"/>
      <c r="D80" s="98"/>
      <c r="E80" s="98"/>
      <c r="F80" s="98"/>
      <c r="G80" s="98"/>
      <c r="H80" s="98"/>
      <c r="I80" s="98"/>
      <c r="J80" s="98"/>
      <c r="K80" s="98"/>
      <c r="L80" s="98"/>
      <c r="M80" s="98"/>
      <c r="N80" s="98"/>
      <c r="O80" s="98"/>
      <c r="P80" s="98"/>
    </row>
    <row r="81" spans="2:16" s="56" customFormat="1" ht="20.100000000000001" customHeight="1" x14ac:dyDescent="0.15">
      <c r="B81" s="98"/>
      <c r="C81" s="99"/>
      <c r="D81" s="98"/>
      <c r="E81" s="98"/>
      <c r="F81" s="98"/>
      <c r="G81" s="98"/>
      <c r="H81" s="98"/>
      <c r="I81" s="98"/>
      <c r="J81" s="98"/>
      <c r="K81" s="98"/>
      <c r="L81" s="98"/>
      <c r="M81" s="98"/>
      <c r="N81" s="98"/>
      <c r="O81" s="98"/>
      <c r="P81" s="98"/>
    </row>
    <row r="82" spans="2:16" s="56" customFormat="1" ht="24.75" customHeight="1" x14ac:dyDescent="0.15">
      <c r="B82" s="98"/>
      <c r="C82" s="99"/>
      <c r="D82" s="98"/>
      <c r="E82" s="98"/>
      <c r="F82" s="98"/>
      <c r="G82" s="98"/>
      <c r="H82" s="98"/>
      <c r="I82" s="98"/>
      <c r="J82" s="98"/>
      <c r="K82" s="98"/>
      <c r="L82" s="98"/>
      <c r="M82" s="98"/>
      <c r="N82" s="98"/>
      <c r="O82" s="98"/>
      <c r="P82" s="98"/>
    </row>
    <row r="83" spans="2:16" s="56" customFormat="1" ht="20.100000000000001" customHeight="1" x14ac:dyDescent="0.15">
      <c r="B83" s="98"/>
      <c r="C83" s="99"/>
      <c r="D83" s="98"/>
      <c r="E83" s="98"/>
      <c r="F83" s="98"/>
      <c r="G83" s="98"/>
      <c r="H83" s="98"/>
      <c r="I83" s="98"/>
      <c r="J83" s="98"/>
      <c r="K83" s="98"/>
      <c r="L83" s="98"/>
      <c r="M83" s="98"/>
      <c r="N83" s="98"/>
      <c r="O83" s="98"/>
      <c r="P83" s="98"/>
    </row>
    <row r="84" spans="2:16" s="56" customFormat="1" ht="20.100000000000001" customHeight="1" x14ac:dyDescent="0.15">
      <c r="B84" s="98"/>
      <c r="C84" s="99"/>
      <c r="D84" s="98"/>
      <c r="E84" s="98"/>
      <c r="F84" s="98"/>
      <c r="G84" s="98"/>
      <c r="H84" s="98"/>
      <c r="I84" s="98"/>
      <c r="J84" s="98"/>
      <c r="K84" s="98"/>
      <c r="L84" s="98"/>
      <c r="M84" s="98"/>
      <c r="N84" s="98"/>
      <c r="O84" s="98"/>
      <c r="P84" s="98"/>
    </row>
    <row r="85" spans="2:16" s="56" customFormat="1" ht="20.100000000000001" customHeight="1" x14ac:dyDescent="0.15">
      <c r="B85" s="98"/>
      <c r="C85" s="99"/>
      <c r="D85" s="98"/>
      <c r="E85" s="98"/>
      <c r="F85" s="98"/>
      <c r="G85" s="98"/>
      <c r="H85" s="98"/>
      <c r="I85" s="98"/>
      <c r="J85" s="98"/>
      <c r="K85" s="98"/>
      <c r="L85" s="98"/>
      <c r="M85" s="98"/>
      <c r="N85" s="98"/>
      <c r="O85" s="98"/>
      <c r="P85" s="98"/>
    </row>
    <row r="86" spans="2:16" s="56" customFormat="1" ht="20.100000000000001" customHeight="1" x14ac:dyDescent="0.15">
      <c r="B86" s="98"/>
      <c r="C86" s="99"/>
      <c r="D86" s="98"/>
      <c r="E86" s="98"/>
      <c r="F86" s="98"/>
      <c r="G86" s="98"/>
      <c r="H86" s="98"/>
      <c r="I86" s="98"/>
      <c r="J86" s="98"/>
      <c r="K86" s="98"/>
      <c r="L86" s="98"/>
      <c r="M86" s="98"/>
      <c r="N86" s="98"/>
      <c r="O86" s="98"/>
      <c r="P86" s="98"/>
    </row>
    <row r="87" spans="2:16" s="56" customFormat="1" ht="20.100000000000001" customHeight="1" x14ac:dyDescent="0.15">
      <c r="B87" s="98"/>
      <c r="C87" s="99"/>
      <c r="D87" s="98"/>
      <c r="E87" s="98"/>
      <c r="F87" s="98"/>
      <c r="G87" s="98"/>
      <c r="H87" s="98"/>
      <c r="I87" s="98"/>
      <c r="J87" s="98"/>
      <c r="K87" s="98"/>
      <c r="L87" s="98"/>
      <c r="M87" s="98"/>
      <c r="N87" s="98"/>
      <c r="O87" s="98"/>
      <c r="P87" s="98"/>
    </row>
    <row r="88" spans="2:16" s="56" customFormat="1" ht="26.25" customHeight="1" x14ac:dyDescent="0.15">
      <c r="B88" s="98"/>
      <c r="C88" s="99"/>
      <c r="D88" s="98"/>
      <c r="E88" s="98"/>
      <c r="F88" s="98"/>
      <c r="G88" s="98"/>
      <c r="H88" s="98"/>
      <c r="I88" s="98"/>
      <c r="J88" s="98"/>
      <c r="K88" s="98"/>
      <c r="L88" s="98"/>
      <c r="M88" s="98"/>
      <c r="N88" s="98"/>
      <c r="O88" s="98"/>
      <c r="P88" s="98"/>
    </row>
    <row r="89" spans="2:16" s="56" customFormat="1" ht="24.95" customHeight="1" x14ac:dyDescent="0.15">
      <c r="B89" s="98"/>
      <c r="C89" s="99"/>
      <c r="D89" s="98"/>
      <c r="E89" s="98"/>
      <c r="F89" s="98"/>
      <c r="G89" s="98"/>
      <c r="H89" s="98"/>
      <c r="I89" s="98"/>
      <c r="J89" s="98"/>
      <c r="K89" s="98"/>
      <c r="L89" s="98"/>
      <c r="M89" s="98"/>
      <c r="N89" s="98"/>
      <c r="O89" s="98"/>
      <c r="P89" s="98"/>
    </row>
    <row r="90" spans="2:16" s="56" customFormat="1" ht="17.25" customHeight="1" x14ac:dyDescent="0.15">
      <c r="B90" s="98"/>
      <c r="C90" s="99"/>
      <c r="D90" s="98"/>
      <c r="E90" s="98"/>
      <c r="F90" s="98"/>
      <c r="G90" s="98"/>
      <c r="H90" s="98"/>
      <c r="I90" s="98"/>
      <c r="J90" s="98"/>
      <c r="K90" s="98"/>
      <c r="L90" s="98"/>
      <c r="M90" s="98"/>
      <c r="N90" s="98"/>
      <c r="O90" s="98"/>
      <c r="P90" s="98"/>
    </row>
    <row r="91" spans="2:16" s="56" customFormat="1" ht="28.5" customHeight="1" x14ac:dyDescent="0.15">
      <c r="B91" s="98"/>
      <c r="C91" s="99"/>
      <c r="D91" s="98"/>
      <c r="E91" s="98"/>
      <c r="F91" s="98"/>
      <c r="G91" s="98"/>
      <c r="H91" s="98"/>
      <c r="I91" s="98"/>
      <c r="J91" s="98"/>
      <c r="K91" s="98"/>
      <c r="L91" s="98"/>
      <c r="M91" s="98"/>
      <c r="N91" s="98"/>
      <c r="O91" s="98"/>
      <c r="P91" s="98"/>
    </row>
    <row r="92" spans="2:16" s="56" customFormat="1" ht="9.75" customHeight="1" x14ac:dyDescent="0.15">
      <c r="B92" s="98"/>
      <c r="C92" s="99"/>
      <c r="D92" s="98"/>
      <c r="E92" s="98"/>
      <c r="F92" s="98"/>
      <c r="G92" s="98"/>
      <c r="H92" s="98"/>
      <c r="I92" s="98"/>
      <c r="J92" s="98"/>
      <c r="K92" s="98"/>
      <c r="L92" s="98"/>
      <c r="M92" s="98"/>
      <c r="N92" s="98"/>
      <c r="O92" s="98"/>
      <c r="P92" s="98"/>
    </row>
    <row r="93" spans="2:16" s="56" customFormat="1" ht="21" customHeight="1" x14ac:dyDescent="0.15">
      <c r="B93" s="98"/>
      <c r="C93" s="99"/>
      <c r="D93" s="98"/>
      <c r="E93" s="98"/>
      <c r="F93" s="98"/>
      <c r="G93" s="98"/>
      <c r="H93" s="98"/>
      <c r="I93" s="98"/>
      <c r="J93" s="98"/>
      <c r="K93" s="98"/>
      <c r="L93" s="98"/>
      <c r="M93" s="98"/>
      <c r="N93" s="98"/>
      <c r="O93" s="98"/>
      <c r="P93" s="98"/>
    </row>
    <row r="94" spans="2:16" s="56" customFormat="1" ht="20.25" customHeight="1" x14ac:dyDescent="0.15">
      <c r="B94" s="98"/>
      <c r="C94" s="99"/>
      <c r="D94" s="98"/>
      <c r="E94" s="98"/>
      <c r="F94" s="98"/>
      <c r="G94" s="98"/>
      <c r="H94" s="98"/>
      <c r="I94" s="98"/>
      <c r="J94" s="98"/>
      <c r="K94" s="98"/>
      <c r="L94" s="98"/>
      <c r="M94" s="98"/>
      <c r="N94" s="98"/>
      <c r="O94" s="98"/>
      <c r="P94" s="98"/>
    </row>
    <row r="95" spans="2:16" s="56" customFormat="1" ht="27" customHeight="1" x14ac:dyDescent="0.15">
      <c r="B95" s="98"/>
      <c r="C95" s="99"/>
      <c r="D95" s="98"/>
      <c r="E95" s="98"/>
      <c r="F95" s="98"/>
      <c r="G95" s="98"/>
      <c r="H95" s="98"/>
      <c r="I95" s="98"/>
      <c r="J95" s="98"/>
      <c r="K95" s="98"/>
      <c r="L95" s="98"/>
      <c r="M95" s="98"/>
      <c r="N95" s="98"/>
      <c r="O95" s="98"/>
      <c r="P95" s="98"/>
    </row>
    <row r="96" spans="2:16" s="56" customFormat="1" ht="21" customHeight="1" x14ac:dyDescent="0.15">
      <c r="B96" s="98"/>
      <c r="C96" s="99"/>
      <c r="D96" s="98"/>
      <c r="E96" s="98"/>
      <c r="F96" s="98"/>
      <c r="G96" s="98"/>
      <c r="H96" s="98"/>
      <c r="I96" s="98"/>
      <c r="J96" s="98"/>
      <c r="K96" s="98"/>
      <c r="L96" s="98"/>
      <c r="M96" s="98"/>
      <c r="N96" s="98"/>
      <c r="O96" s="98"/>
      <c r="P96" s="98"/>
    </row>
    <row r="97" spans="2:32" s="56" customFormat="1" ht="28.5" customHeight="1" x14ac:dyDescent="0.15">
      <c r="B97" s="98"/>
      <c r="C97" s="99"/>
      <c r="D97" s="98"/>
      <c r="E97" s="98"/>
      <c r="F97" s="98"/>
      <c r="G97" s="98"/>
      <c r="H97" s="98"/>
      <c r="I97" s="98"/>
      <c r="J97" s="98"/>
      <c r="K97" s="98"/>
      <c r="L97" s="98"/>
      <c r="M97" s="98"/>
      <c r="N97" s="98"/>
      <c r="O97" s="98"/>
      <c r="P97" s="98"/>
    </row>
    <row r="98" spans="2:32" s="56" customFormat="1" ht="22.5" customHeight="1" x14ac:dyDescent="0.15">
      <c r="B98" s="98"/>
      <c r="C98" s="99"/>
      <c r="D98" s="98"/>
      <c r="E98" s="98"/>
      <c r="F98" s="98"/>
      <c r="G98" s="98"/>
      <c r="H98" s="98"/>
      <c r="I98" s="98"/>
      <c r="J98" s="98"/>
      <c r="K98" s="98"/>
      <c r="L98" s="98"/>
      <c r="M98" s="98"/>
      <c r="N98" s="98"/>
      <c r="O98" s="98"/>
      <c r="P98" s="98"/>
    </row>
    <row r="99" spans="2:32" s="56" customFormat="1" ht="20.25" customHeight="1" x14ac:dyDescent="0.15">
      <c r="B99" s="98"/>
      <c r="C99" s="99"/>
      <c r="D99" s="98"/>
      <c r="E99" s="98"/>
      <c r="F99" s="98"/>
      <c r="G99" s="98"/>
      <c r="H99" s="98"/>
      <c r="I99" s="98"/>
      <c r="J99" s="98"/>
      <c r="K99" s="98"/>
      <c r="L99" s="98"/>
      <c r="M99" s="98"/>
      <c r="N99" s="98"/>
      <c r="O99" s="98"/>
      <c r="P99" s="98"/>
    </row>
    <row r="100" spans="2:32" s="56" customFormat="1" ht="30" customHeight="1" x14ac:dyDescent="0.15">
      <c r="B100" s="98"/>
      <c r="C100" s="99"/>
      <c r="D100" s="98"/>
      <c r="E100" s="98"/>
      <c r="F100" s="98"/>
      <c r="G100" s="98"/>
      <c r="H100" s="98"/>
      <c r="I100" s="98"/>
      <c r="J100" s="98"/>
      <c r="K100" s="98"/>
      <c r="L100" s="98"/>
      <c r="M100" s="98"/>
      <c r="N100" s="98"/>
      <c r="O100" s="98"/>
      <c r="P100" s="98"/>
    </row>
    <row r="101" spans="2:32" s="56" customFormat="1" ht="21" customHeight="1" x14ac:dyDescent="0.15">
      <c r="B101" s="98"/>
      <c r="C101" s="99"/>
      <c r="D101" s="98"/>
      <c r="E101" s="98"/>
      <c r="F101" s="98"/>
      <c r="G101" s="98"/>
      <c r="H101" s="98"/>
      <c r="I101" s="98"/>
      <c r="J101" s="98"/>
      <c r="K101" s="98"/>
      <c r="L101" s="98"/>
      <c r="M101" s="98"/>
      <c r="N101" s="98"/>
      <c r="O101" s="98"/>
      <c r="P101" s="98"/>
    </row>
    <row r="102" spans="2:32" s="56" customFormat="1" ht="10.5" customHeight="1" x14ac:dyDescent="0.15">
      <c r="B102" s="98"/>
      <c r="C102" s="99"/>
      <c r="D102" s="98"/>
      <c r="E102" s="98"/>
      <c r="F102" s="98"/>
      <c r="G102" s="98"/>
      <c r="H102" s="98"/>
      <c r="I102" s="98"/>
      <c r="J102" s="98"/>
      <c r="K102" s="98"/>
      <c r="L102" s="98"/>
      <c r="M102" s="98"/>
      <c r="N102" s="98"/>
      <c r="O102" s="98"/>
      <c r="P102" s="98"/>
    </row>
    <row r="103" spans="2:32" s="56" customFormat="1" ht="30.75" customHeight="1" x14ac:dyDescent="0.15">
      <c r="B103" s="98"/>
      <c r="C103" s="99"/>
      <c r="D103" s="98"/>
      <c r="E103" s="98"/>
      <c r="F103" s="98"/>
      <c r="G103" s="98"/>
      <c r="H103" s="98"/>
      <c r="I103" s="98"/>
      <c r="J103" s="98"/>
      <c r="K103" s="98"/>
      <c r="L103" s="98"/>
      <c r="M103" s="98"/>
      <c r="N103" s="98"/>
      <c r="O103" s="98"/>
      <c r="P103" s="98"/>
    </row>
    <row r="104" spans="2:32" s="56" customFormat="1" ht="12" customHeight="1" x14ac:dyDescent="0.15">
      <c r="B104" s="98"/>
      <c r="C104" s="99"/>
      <c r="D104" s="98"/>
      <c r="E104" s="98"/>
      <c r="F104" s="98"/>
      <c r="G104" s="98"/>
      <c r="H104" s="98"/>
      <c r="I104" s="98"/>
      <c r="J104" s="98"/>
      <c r="K104" s="98"/>
      <c r="L104" s="98"/>
      <c r="M104" s="98"/>
      <c r="N104" s="98"/>
      <c r="O104" s="98"/>
      <c r="P104" s="98"/>
    </row>
    <row r="105" spans="2:32" s="56" customFormat="1" ht="24.95" customHeight="1" x14ac:dyDescent="0.15">
      <c r="B105" s="98"/>
      <c r="C105" s="99"/>
      <c r="D105" s="98"/>
      <c r="E105" s="98"/>
      <c r="F105" s="98"/>
      <c r="G105" s="98"/>
      <c r="H105" s="98"/>
      <c r="I105" s="98"/>
      <c r="J105" s="98"/>
      <c r="K105" s="98"/>
      <c r="L105" s="98"/>
      <c r="M105" s="98"/>
      <c r="N105" s="98"/>
      <c r="O105" s="98"/>
      <c r="P105" s="98"/>
    </row>
    <row r="106" spans="2:32" s="56" customFormat="1" ht="24.95" customHeight="1" x14ac:dyDescent="0.15">
      <c r="B106" s="98"/>
      <c r="C106" s="99"/>
      <c r="D106" s="98"/>
      <c r="E106" s="98"/>
      <c r="F106" s="98"/>
      <c r="G106" s="98"/>
      <c r="H106" s="98"/>
      <c r="I106" s="98"/>
      <c r="J106" s="98"/>
      <c r="K106" s="98"/>
      <c r="L106" s="98"/>
      <c r="M106" s="98"/>
      <c r="N106" s="98"/>
      <c r="O106" s="98"/>
      <c r="P106" s="98"/>
      <c r="W106" s="100"/>
      <c r="X106" s="100"/>
      <c r="Y106" s="100"/>
      <c r="Z106" s="100"/>
      <c r="AA106" s="100"/>
      <c r="AB106" s="100"/>
      <c r="AC106" s="100"/>
      <c r="AD106" s="100"/>
      <c r="AE106" s="100"/>
      <c r="AF106" s="100"/>
    </row>
    <row r="107" spans="2:32" s="100" customFormat="1" ht="24.95" customHeight="1" x14ac:dyDescent="0.15">
      <c r="B107" s="98"/>
      <c r="C107" s="99"/>
      <c r="D107" s="98"/>
      <c r="E107" s="98"/>
      <c r="F107" s="98"/>
      <c r="G107" s="98"/>
      <c r="H107" s="98"/>
      <c r="I107" s="98"/>
      <c r="J107" s="98"/>
      <c r="K107" s="98"/>
      <c r="L107" s="98"/>
      <c r="M107" s="98"/>
      <c r="N107" s="98"/>
      <c r="O107" s="98"/>
      <c r="P107" s="98"/>
    </row>
    <row r="108" spans="2:32" s="100" customFormat="1" ht="24.95" customHeight="1" x14ac:dyDescent="0.15">
      <c r="B108" s="98"/>
      <c r="C108" s="99"/>
      <c r="D108" s="98"/>
      <c r="E108" s="98"/>
      <c r="F108" s="98"/>
      <c r="G108" s="98"/>
      <c r="H108" s="98"/>
      <c r="I108" s="98"/>
      <c r="J108" s="98"/>
      <c r="K108" s="98"/>
      <c r="L108" s="98"/>
      <c r="M108" s="98"/>
      <c r="N108" s="98"/>
      <c r="O108" s="98"/>
      <c r="P108" s="98"/>
      <c r="W108" s="98"/>
      <c r="X108" s="98"/>
      <c r="Y108" s="98"/>
      <c r="Z108" s="98"/>
      <c r="AA108" s="98"/>
      <c r="AB108" s="98"/>
      <c r="AC108" s="98"/>
      <c r="AD108" s="98"/>
      <c r="AE108" s="98"/>
      <c r="AF108" s="98"/>
    </row>
    <row r="109" spans="2:32" ht="24.95" customHeight="1" x14ac:dyDescent="0.15"/>
    <row r="110" spans="2:32" ht="24.95" customHeight="1" x14ac:dyDescent="0.15"/>
    <row r="111" spans="2:32" ht="24.95" customHeight="1" x14ac:dyDescent="0.15"/>
    <row r="112" spans="2:32" ht="24.95" customHeight="1" x14ac:dyDescent="0.15"/>
    <row r="113" ht="24.95" customHeight="1" x14ac:dyDescent="0.15"/>
    <row r="114" ht="24.95" customHeight="1" x14ac:dyDescent="0.15"/>
    <row r="115" ht="24.95" customHeight="1" x14ac:dyDescent="0.15"/>
    <row r="116" ht="24.95" customHeight="1" x14ac:dyDescent="0.15"/>
    <row r="117" ht="24.95" customHeight="1" x14ac:dyDescent="0.15"/>
    <row r="118" ht="24.95" customHeight="1" x14ac:dyDescent="0.15"/>
    <row r="119" ht="24.95" customHeight="1" x14ac:dyDescent="0.15"/>
  </sheetData>
  <sheetProtection algorithmName="SHA-512" hashValue="MlLu6qFhgPetAKV2ZtlwervI/dXHiNrXzABmfg1zQmxmSzFQl5rmBRFYh4O1g/MclpI7jyXnbPJvzGrlYAmtAg==" saltValue="exe8dZXXELH+7+jzU39VHw==" spinCount="100000" sheet="1" selectLockedCells="1"/>
  <mergeCells count="40">
    <mergeCell ref="B51:C51"/>
    <mergeCell ref="D49:D50"/>
    <mergeCell ref="B2:O2"/>
    <mergeCell ref="B5:B7"/>
    <mergeCell ref="C5:C7"/>
    <mergeCell ref="D5:D7"/>
    <mergeCell ref="E5:E7"/>
    <mergeCell ref="F5:F7"/>
    <mergeCell ref="L5:L7"/>
    <mergeCell ref="M5:M7"/>
    <mergeCell ref="G5:K5"/>
    <mergeCell ref="G6:G7"/>
    <mergeCell ref="H6:K6"/>
    <mergeCell ref="N5:O6"/>
    <mergeCell ref="B49:C50"/>
    <mergeCell ref="N43:O43"/>
    <mergeCell ref="W47:X47"/>
    <mergeCell ref="N44:O44"/>
    <mergeCell ref="G45:H45"/>
    <mergeCell ref="G46:H46"/>
    <mergeCell ref="L43:M43"/>
    <mergeCell ref="L44:M44"/>
    <mergeCell ref="G43:J43"/>
    <mergeCell ref="G44:J44"/>
    <mergeCell ref="B3:O4"/>
    <mergeCell ref="AQ6:AU6"/>
    <mergeCell ref="E49:G49"/>
    <mergeCell ref="H49:I49"/>
    <mergeCell ref="AB45:AC45"/>
    <mergeCell ref="AE45:AF45"/>
    <mergeCell ref="AB48:AC48"/>
    <mergeCell ref="AE48:AF48"/>
    <mergeCell ref="AK6:AO6"/>
    <mergeCell ref="AH6:AJ6"/>
    <mergeCell ref="R6:U6"/>
    <mergeCell ref="AD6:AG6"/>
    <mergeCell ref="AB6:AC6"/>
    <mergeCell ref="W45:X46"/>
    <mergeCell ref="Y45:Y46"/>
    <mergeCell ref="Z45:AA45"/>
  </mergeCells>
  <phoneticPr fontId="2"/>
  <conditionalFormatting sqref="N8:O8">
    <cfRule type="expression" dxfId="217" priority="185">
      <formula>$Z$8=TRUE</formula>
    </cfRule>
    <cfRule type="expression" dxfId="216" priority="186">
      <formula>AND($Y$8=FALSE,$Z$8=FALSE)</formula>
    </cfRule>
    <cfRule type="expression" dxfId="215" priority="327">
      <formula>$Y$8=TRUE</formula>
    </cfRule>
  </conditionalFormatting>
  <conditionalFormatting sqref="N9:O9">
    <cfRule type="expression" dxfId="214" priority="297">
      <formula>$Z$9=TRUE</formula>
    </cfRule>
    <cfRule type="expression" dxfId="213" priority="311">
      <formula>$Y$9=TRUE</formula>
    </cfRule>
  </conditionalFormatting>
  <conditionalFormatting sqref="N10:O10">
    <cfRule type="expression" dxfId="212" priority="181">
      <formula>AND($Y$10=FALSE,$Z$10=FALSE)</formula>
    </cfRule>
    <cfRule type="expression" dxfId="211" priority="296">
      <formula>$Z$10=TRUE</formula>
    </cfRule>
    <cfRule type="expression" dxfId="210" priority="310">
      <formula>$Y$10=TRUE</formula>
    </cfRule>
  </conditionalFormatting>
  <conditionalFormatting sqref="N11:O11">
    <cfRule type="expression" dxfId="209" priority="180">
      <formula>AND($Y$11=FALSE,$Z$11=FALSE)</formula>
    </cfRule>
    <cfRule type="expression" dxfId="208" priority="295">
      <formula>$Z$11=TRUE</formula>
    </cfRule>
    <cfRule type="expression" dxfId="207" priority="309">
      <formula>$Y$11=TRUE</formula>
    </cfRule>
  </conditionalFormatting>
  <conditionalFormatting sqref="N12:O12">
    <cfRule type="expression" dxfId="206" priority="179">
      <formula>AND($Y$12=FALSE,$Z$12=FALSE)</formula>
    </cfRule>
    <cfRule type="expression" dxfId="205" priority="294">
      <formula>$Z$12=TRUE</formula>
    </cfRule>
    <cfRule type="expression" dxfId="204" priority="308">
      <formula>$Y$12=TRUE</formula>
    </cfRule>
  </conditionalFormatting>
  <conditionalFormatting sqref="N13:O13">
    <cfRule type="expression" dxfId="203" priority="178">
      <formula>AND($Y$13=FALSE,$Z$13=FALSE)</formula>
    </cfRule>
    <cfRule type="expression" dxfId="202" priority="293">
      <formula>$Z$13=TRUE</formula>
    </cfRule>
    <cfRule type="expression" dxfId="201" priority="307">
      <formula>$Y$13=TRUE</formula>
    </cfRule>
  </conditionalFormatting>
  <conditionalFormatting sqref="N14:O14">
    <cfRule type="expression" dxfId="200" priority="177">
      <formula>AND($Y$14=FALSE,$Z$14=FALSE)</formula>
    </cfRule>
    <cfRule type="expression" dxfId="199" priority="292">
      <formula>$Z$14=TRUE</formula>
    </cfRule>
    <cfRule type="expression" dxfId="198" priority="306">
      <formula>$Y$14=TRUE</formula>
    </cfRule>
  </conditionalFormatting>
  <conditionalFormatting sqref="N15:O15">
    <cfRule type="expression" dxfId="197" priority="176">
      <formula>AND($Y$15=FALSE,$Z$15=FALSE)</formula>
    </cfRule>
    <cfRule type="expression" dxfId="196" priority="291">
      <formula>$Z$15=TRUE</formula>
    </cfRule>
    <cfRule type="expression" dxfId="195" priority="305">
      <formula>$Y$15=TRUE</formula>
    </cfRule>
  </conditionalFormatting>
  <conditionalFormatting sqref="N16:O16">
    <cfRule type="expression" dxfId="194" priority="175">
      <formula>AND($Y$16=FALSE,$Z$16=FALSE)</formula>
    </cfRule>
    <cfRule type="expression" dxfId="193" priority="290">
      <formula>$Z$16=TRUE</formula>
    </cfRule>
    <cfRule type="expression" dxfId="192" priority="304">
      <formula>$Y$16=TRUE</formula>
    </cfRule>
  </conditionalFormatting>
  <conditionalFormatting sqref="N17:O17">
    <cfRule type="expression" dxfId="191" priority="174">
      <formula>AND($Y$17=FALSE,$Z$17=FALSE)</formula>
    </cfRule>
    <cfRule type="expression" dxfId="190" priority="289">
      <formula>$Z$17=TRUE</formula>
    </cfRule>
    <cfRule type="expression" dxfId="189" priority="303">
      <formula>$Y$17=TRUE</formula>
    </cfRule>
  </conditionalFormatting>
  <conditionalFormatting sqref="N18:O18">
    <cfRule type="expression" dxfId="188" priority="173">
      <formula>AND($Y$18=FALSE,$Z$18=FALSE)</formula>
    </cfRule>
    <cfRule type="expression" dxfId="187" priority="288">
      <formula>$Z$18=TRUE</formula>
    </cfRule>
    <cfRule type="expression" dxfId="186" priority="302">
      <formula>$Y$18=TRUE</formula>
    </cfRule>
  </conditionalFormatting>
  <conditionalFormatting sqref="N19:O19">
    <cfRule type="expression" dxfId="185" priority="172">
      <formula>AND($Y$19=FALSE,$Z$19=FALSE)</formula>
    </cfRule>
    <cfRule type="expression" dxfId="184" priority="287">
      <formula>$Z$19=TRUE</formula>
    </cfRule>
    <cfRule type="expression" dxfId="183" priority="301">
      <formula>$Y$19=TRUE</formula>
    </cfRule>
  </conditionalFormatting>
  <conditionalFormatting sqref="N20:O20">
    <cfRule type="expression" dxfId="182" priority="171">
      <formula>AND($Y$20=FALSE,$Z$20=FALSE)</formula>
    </cfRule>
    <cfRule type="expression" dxfId="181" priority="286">
      <formula>$Z$20=TRUE</formula>
    </cfRule>
    <cfRule type="expression" dxfId="180" priority="300">
      <formula>$Y$20=TRUE</formula>
    </cfRule>
  </conditionalFormatting>
  <conditionalFormatting sqref="N22:O22">
    <cfRule type="expression" dxfId="179" priority="170">
      <formula>AND($Y$22=FALSE,$Z$22=FALSE)</formula>
    </cfRule>
    <cfRule type="expression" dxfId="178" priority="285">
      <formula>$Z$22=TRUE</formula>
    </cfRule>
    <cfRule type="expression" dxfId="177" priority="299">
      <formula>$Y$22=TRUE</formula>
    </cfRule>
  </conditionalFormatting>
  <conditionalFormatting sqref="N23:O23">
    <cfRule type="expression" dxfId="176" priority="169">
      <formula>AND($Y$23=FALSE,$Z$23=FALSE)</formula>
    </cfRule>
    <cfRule type="expression" dxfId="175" priority="284">
      <formula>$Z$23=TRUE</formula>
    </cfRule>
    <cfRule type="expression" dxfId="174" priority="298">
      <formula>$Y$23=TRUE</formula>
    </cfRule>
  </conditionalFormatting>
  <conditionalFormatting sqref="H8:K9 H22:H23 H10:H20 H27:H28 H31 H42 H35:H36">
    <cfRule type="expression" dxfId="173" priority="189">
      <formula>$R$8=TRUE</formula>
    </cfRule>
  </conditionalFormatting>
  <conditionalFormatting sqref="N9:O9">
    <cfRule type="expression" dxfId="172" priority="183">
      <formula>AND($Y$9=FALSE,$Z$9=FALSE)</formula>
    </cfRule>
  </conditionalFormatting>
  <conditionalFormatting sqref="H49:I51">
    <cfRule type="expression" dxfId="171" priority="168">
      <formula>$R$8=TRUE</formula>
    </cfRule>
  </conditionalFormatting>
  <conditionalFormatting sqref="E49:G54">
    <cfRule type="expression" dxfId="170" priority="167">
      <formula>$R$8=FALSE</formula>
    </cfRule>
  </conditionalFormatting>
  <conditionalFormatting sqref="H21">
    <cfRule type="expression" dxfId="169" priority="164">
      <formula>$R$8=TRUE</formula>
    </cfRule>
  </conditionalFormatting>
  <conditionalFormatting sqref="N24:O24">
    <cfRule type="expression" dxfId="168" priority="153">
      <formula>AND($Y$24=FALSE,$Z$24=FALSE)</formula>
    </cfRule>
    <cfRule type="expression" dxfId="167" priority="158">
      <formula>$Z$24=TRUE</formula>
    </cfRule>
    <cfRule type="expression" dxfId="166" priority="162">
      <formula>$Y$24=TRUE</formula>
    </cfRule>
  </conditionalFormatting>
  <conditionalFormatting sqref="N27:O27">
    <cfRule type="expression" dxfId="165" priority="151">
      <formula>AND($Y$27=FALSE,$Z$27=FALSE)</formula>
    </cfRule>
    <cfRule type="expression" dxfId="164" priority="156">
      <formula>$Z$27=TRUE</formula>
    </cfRule>
    <cfRule type="expression" dxfId="163" priority="160">
      <formula>$Y$27=TRUE</formula>
    </cfRule>
  </conditionalFormatting>
  <conditionalFormatting sqref="N28:O28">
    <cfRule type="expression" dxfId="162" priority="150">
      <formula>AND($Y$28=FALSE,$Z$28=FALSE)</formula>
    </cfRule>
    <cfRule type="expression" dxfId="161" priority="155">
      <formula>$Z$28=TRUE</formula>
    </cfRule>
    <cfRule type="expression" dxfId="160" priority="159">
      <formula>$Y$28=TRUE</formula>
    </cfRule>
  </conditionalFormatting>
  <conditionalFormatting sqref="H24:H25">
    <cfRule type="expression" dxfId="159" priority="154">
      <formula>$R$8=TRUE</formula>
    </cfRule>
  </conditionalFormatting>
  <conditionalFormatting sqref="N26:O26">
    <cfRule type="expression" dxfId="158" priority="146">
      <formula>AND($Y$26=FALSE,$Z$26=FALSE)</formula>
    </cfRule>
    <cfRule type="expression" dxfId="157" priority="148">
      <formula>$Z$26=TRUE</formula>
    </cfRule>
    <cfRule type="expression" dxfId="156" priority="149">
      <formula>$Y$26=TRUE</formula>
    </cfRule>
  </conditionalFormatting>
  <conditionalFormatting sqref="H26">
    <cfRule type="expression" dxfId="155" priority="147">
      <formula>$R$8=TRUE</formula>
    </cfRule>
  </conditionalFormatting>
  <conditionalFormatting sqref="N29:O29">
    <cfRule type="expression" dxfId="154" priority="138">
      <formula>AND($Y$29=FALSE,$Z$29=FALSE)</formula>
    </cfRule>
    <cfRule type="expression" dxfId="153" priority="142">
      <formula>$Z$29=TRUE</formula>
    </cfRule>
    <cfRule type="expression" dxfId="152" priority="145">
      <formula>$Y$29=TRUE</formula>
    </cfRule>
  </conditionalFormatting>
  <conditionalFormatting sqref="N31:O31">
    <cfRule type="expression" dxfId="151" priority="137">
      <formula>AND($Y$31=FALSE,$Z$31=FALSE)</formula>
    </cfRule>
    <cfRule type="expression" dxfId="150" priority="141">
      <formula>$Z$31=TRUE</formula>
    </cfRule>
    <cfRule type="expression" dxfId="149" priority="144">
      <formula>$Y$31=TRUE</formula>
    </cfRule>
  </conditionalFormatting>
  <conditionalFormatting sqref="N42:O42">
    <cfRule type="expression" dxfId="148" priority="136">
      <formula>AND($Y$42=FALSE,$Z$42=FALSE)</formula>
    </cfRule>
    <cfRule type="expression" dxfId="147" priority="140">
      <formula>$Z$42=TRUE</formula>
    </cfRule>
    <cfRule type="expression" dxfId="146" priority="143">
      <formula>$Y$42=TRUE</formula>
    </cfRule>
  </conditionalFormatting>
  <conditionalFormatting sqref="H29">
    <cfRule type="expression" dxfId="145" priority="139">
      <formula>$R$8=TRUE</formula>
    </cfRule>
  </conditionalFormatting>
  <conditionalFormatting sqref="N30:O30">
    <cfRule type="expression" dxfId="144" priority="132">
      <formula>AND($Y$30=FALSE,$Z$30=FALSE)</formula>
    </cfRule>
    <cfRule type="expression" dxfId="143" priority="134">
      <formula>$Z$30=TRUE</formula>
    </cfRule>
    <cfRule type="expression" dxfId="142" priority="135">
      <formula>$Y$30=TRUE</formula>
    </cfRule>
  </conditionalFormatting>
  <conditionalFormatting sqref="H30">
    <cfRule type="expression" dxfId="141" priority="133">
      <formula>$R$8=TRUE</formula>
    </cfRule>
  </conditionalFormatting>
  <conditionalFormatting sqref="N32:O32">
    <cfRule type="expression" dxfId="140" priority="122">
      <formula>AND($Y$32=FALSE,$Z$32=FALSE)</formula>
    </cfRule>
    <cfRule type="expression" dxfId="139" priority="127">
      <formula>$Z$32=TRUE</formula>
    </cfRule>
    <cfRule type="expression" dxfId="138" priority="131">
      <formula>$Y$32=TRUE</formula>
    </cfRule>
  </conditionalFormatting>
  <conditionalFormatting sqref="N33:O33">
    <cfRule type="expression" dxfId="137" priority="121">
      <formula>AND($Y$33=FALSE,$Z$33=FALSE)</formula>
    </cfRule>
    <cfRule type="expression" dxfId="136" priority="126">
      <formula>$Z$33=TRUE</formula>
    </cfRule>
    <cfRule type="expression" dxfId="135" priority="130">
      <formula>$Y$33=TRUE</formula>
    </cfRule>
  </conditionalFormatting>
  <conditionalFormatting sqref="N35:O35">
    <cfRule type="expression" dxfId="134" priority="120">
      <formula>AND($Y$35=FALSE,$Z$35=FALSE)</formula>
    </cfRule>
    <cfRule type="expression" dxfId="133" priority="125">
      <formula>$Z$35=TRUE</formula>
    </cfRule>
    <cfRule type="expression" dxfId="132" priority="129">
      <formula>$Y$35=TRUE</formula>
    </cfRule>
  </conditionalFormatting>
  <conditionalFormatting sqref="N36:O36">
    <cfRule type="expression" dxfId="131" priority="119">
      <formula>AND($Y$36=FALSE,$Z$36=FALSE)</formula>
    </cfRule>
    <cfRule type="expression" dxfId="130" priority="124">
      <formula>$Z$36=TRUE</formula>
    </cfRule>
    <cfRule type="expression" dxfId="129" priority="128">
      <formula>$Y$36=TRUE</formula>
    </cfRule>
  </conditionalFormatting>
  <conditionalFormatting sqref="H32:H33">
    <cfRule type="expression" dxfId="128" priority="123">
      <formula>$R$8=TRUE</formula>
    </cfRule>
  </conditionalFormatting>
  <conditionalFormatting sqref="N34:O34">
    <cfRule type="expression" dxfId="127" priority="115">
      <formula>AND($Y$34=FALSE,$Z$34=FALSE)</formula>
    </cfRule>
    <cfRule type="expression" dxfId="126" priority="117">
      <formula>$Z$34=TRUE</formula>
    </cfRule>
    <cfRule type="expression" dxfId="125" priority="118">
      <formula>$Y$34=TRUE</formula>
    </cfRule>
  </conditionalFormatting>
  <conditionalFormatting sqref="H34">
    <cfRule type="expression" dxfId="124" priority="116">
      <formula>$R$8=TRUE</formula>
    </cfRule>
  </conditionalFormatting>
  <conditionalFormatting sqref="N37:O37">
    <cfRule type="expression" dxfId="123" priority="109">
      <formula>AND($Y$37=FALSE,$Z$37=FALSE)</formula>
    </cfRule>
    <cfRule type="expression" dxfId="122" priority="112">
      <formula>$Z$37=TRUE</formula>
    </cfRule>
    <cfRule type="expression" dxfId="121" priority="114">
      <formula>$Y$37=TRUE</formula>
    </cfRule>
  </conditionalFormatting>
  <conditionalFormatting sqref="H37">
    <cfRule type="expression" dxfId="120" priority="110">
      <formula>$R$8=TRUE</formula>
    </cfRule>
  </conditionalFormatting>
  <conditionalFormatting sqref="N38:O38">
    <cfRule type="expression" dxfId="119" priority="104">
      <formula>AND($Y$38=FALSE,$Z$38=FALSE)</formula>
    </cfRule>
    <cfRule type="expression" dxfId="118" priority="106">
      <formula>$Z$38=TRUE</formula>
    </cfRule>
    <cfRule type="expression" dxfId="117" priority="107">
      <formula>$Y$38=TRUE</formula>
    </cfRule>
  </conditionalFormatting>
  <conditionalFormatting sqref="H38">
    <cfRule type="expression" dxfId="116" priority="105">
      <formula>$R$8=TRUE</formula>
    </cfRule>
  </conditionalFormatting>
  <conditionalFormatting sqref="N40:O40">
    <cfRule type="expression" dxfId="115" priority="98">
      <formula>AND($Y$40=FALSE,$Z$40=FALSE)</formula>
    </cfRule>
    <cfRule type="expression" dxfId="114" priority="101">
      <formula>$Z$40=TRUE</formula>
    </cfRule>
    <cfRule type="expression" dxfId="113" priority="103">
      <formula>$Y$40=TRUE</formula>
    </cfRule>
  </conditionalFormatting>
  <conditionalFormatting sqref="N41:O41">
    <cfRule type="expression" dxfId="112" priority="97">
      <formula>AND($Y$41=FALSE,$Z$41=FALSE)</formula>
    </cfRule>
    <cfRule type="expression" dxfId="111" priority="100">
      <formula>$Z$41=TRUE</formula>
    </cfRule>
    <cfRule type="expression" dxfId="110" priority="102">
      <formula>$Y$41=TRUE</formula>
    </cfRule>
  </conditionalFormatting>
  <conditionalFormatting sqref="H40:H41">
    <cfRule type="expression" dxfId="109" priority="99">
      <formula>$R$8=TRUE</formula>
    </cfRule>
  </conditionalFormatting>
  <conditionalFormatting sqref="N39:O39">
    <cfRule type="expression" dxfId="108" priority="93">
      <formula>AND($Y$39=FALSE,$Z$39=FALSE)</formula>
    </cfRule>
    <cfRule type="expression" dxfId="107" priority="95">
      <formula>$Z$39=TRUE</formula>
    </cfRule>
    <cfRule type="expression" dxfId="106" priority="96">
      <formula>$Y$39=TRUE</formula>
    </cfRule>
  </conditionalFormatting>
  <conditionalFormatting sqref="H39">
    <cfRule type="expression" dxfId="105" priority="94">
      <formula>$R$8=TRUE</formula>
    </cfRule>
  </conditionalFormatting>
  <conditionalFormatting sqref="N21:O21">
    <cfRule type="expression" dxfId="104" priority="74">
      <formula>AND($Y$21=FALSE,$Z$21=FALSE)</formula>
    </cfRule>
    <cfRule type="expression" dxfId="103" priority="75">
      <formula>$Z$21=TRUE</formula>
    </cfRule>
    <cfRule type="expression" dxfId="102" priority="76">
      <formula>$Y$21=TRUE</formula>
    </cfRule>
  </conditionalFormatting>
  <conditionalFormatting sqref="N25:O25">
    <cfRule type="expression" dxfId="101" priority="71">
      <formula>AND($Y$25=FALSE,$Z$25=FALSE)</formula>
    </cfRule>
    <cfRule type="expression" dxfId="100" priority="72">
      <formula>$Z$25=TRUE</formula>
    </cfRule>
    <cfRule type="expression" dxfId="99" priority="73">
      <formula>$Y$25=TRUE</formula>
    </cfRule>
  </conditionalFormatting>
  <conditionalFormatting sqref="I8:K8">
    <cfRule type="expression" dxfId="98" priority="70">
      <formula>$S$8=TRUE</formula>
    </cfRule>
  </conditionalFormatting>
  <conditionalFormatting sqref="I9:K9">
    <cfRule type="expression" dxfId="97" priority="69">
      <formula>$S9=TRUE</formula>
    </cfRule>
  </conditionalFormatting>
  <conditionalFormatting sqref="I10:K10">
    <cfRule type="expression" dxfId="96" priority="66">
      <formula>$R$8=TRUE</formula>
    </cfRule>
  </conditionalFormatting>
  <conditionalFormatting sqref="I10:K10">
    <cfRule type="expression" dxfId="95" priority="65">
      <formula>$S10=TRUE</formula>
    </cfRule>
  </conditionalFormatting>
  <conditionalFormatting sqref="I11:K11">
    <cfRule type="expression" dxfId="94" priority="64">
      <formula>$R$8=TRUE</formula>
    </cfRule>
  </conditionalFormatting>
  <conditionalFormatting sqref="I11:K11">
    <cfRule type="expression" dxfId="93" priority="63">
      <formula>$S11=TRUE</formula>
    </cfRule>
  </conditionalFormatting>
  <conditionalFormatting sqref="I12:K12">
    <cfRule type="expression" dxfId="92" priority="62">
      <formula>$R$8=TRUE</formula>
    </cfRule>
  </conditionalFormatting>
  <conditionalFormatting sqref="I12:K12">
    <cfRule type="expression" dxfId="91" priority="61">
      <formula>$S12=TRUE</formula>
    </cfRule>
  </conditionalFormatting>
  <conditionalFormatting sqref="I13:K13">
    <cfRule type="expression" dxfId="90" priority="60">
      <formula>$R$8=TRUE</formula>
    </cfRule>
  </conditionalFormatting>
  <conditionalFormatting sqref="I13:K13">
    <cfRule type="expression" dxfId="89" priority="59">
      <formula>$S13=TRUE</formula>
    </cfRule>
  </conditionalFormatting>
  <conditionalFormatting sqref="I14:K14">
    <cfRule type="expression" dxfId="88" priority="58">
      <formula>$R$8=TRUE</formula>
    </cfRule>
  </conditionalFormatting>
  <conditionalFormatting sqref="I14:K14">
    <cfRule type="expression" dxfId="87" priority="57">
      <formula>$S14=TRUE</formula>
    </cfRule>
  </conditionalFormatting>
  <conditionalFormatting sqref="I15:K15">
    <cfRule type="expression" dxfId="86" priority="56">
      <formula>$R$8=TRUE</formula>
    </cfRule>
  </conditionalFormatting>
  <conditionalFormatting sqref="I15:K15">
    <cfRule type="expression" dxfId="85" priority="55">
      <formula>$S15=TRUE</formula>
    </cfRule>
  </conditionalFormatting>
  <conditionalFormatting sqref="I16:K16">
    <cfRule type="expression" dxfId="84" priority="54">
      <formula>$R$8=TRUE</formula>
    </cfRule>
  </conditionalFormatting>
  <conditionalFormatting sqref="I16:K16">
    <cfRule type="expression" dxfId="83" priority="53">
      <formula>$S16=TRUE</formula>
    </cfRule>
  </conditionalFormatting>
  <conditionalFormatting sqref="I17:K17">
    <cfRule type="expression" dxfId="82" priority="52">
      <formula>$R$8=TRUE</formula>
    </cfRule>
  </conditionalFormatting>
  <conditionalFormatting sqref="I17:K17">
    <cfRule type="expression" dxfId="81" priority="51">
      <formula>$S17=TRUE</formula>
    </cfRule>
  </conditionalFormatting>
  <conditionalFormatting sqref="I18:K18">
    <cfRule type="expression" dxfId="80" priority="50">
      <formula>$R$8=TRUE</formula>
    </cfRule>
  </conditionalFormatting>
  <conditionalFormatting sqref="I18:K18">
    <cfRule type="expression" dxfId="79" priority="49">
      <formula>$S18=TRUE</formula>
    </cfRule>
  </conditionalFormatting>
  <conditionalFormatting sqref="I19:K19">
    <cfRule type="expression" dxfId="78" priority="48">
      <formula>$R$8=TRUE</formula>
    </cfRule>
  </conditionalFormatting>
  <conditionalFormatting sqref="I19:K19">
    <cfRule type="expression" dxfId="77" priority="47">
      <formula>$S19=TRUE</formula>
    </cfRule>
  </conditionalFormatting>
  <conditionalFormatting sqref="I20:K20">
    <cfRule type="expression" dxfId="76" priority="46">
      <formula>$R$8=TRUE</formula>
    </cfRule>
  </conditionalFormatting>
  <conditionalFormatting sqref="I20:K20">
    <cfRule type="expression" dxfId="75" priority="45">
      <formula>$S20=TRUE</formula>
    </cfRule>
  </conditionalFormatting>
  <conditionalFormatting sqref="I21:K21">
    <cfRule type="expression" dxfId="74" priority="44">
      <formula>$R$8=TRUE</formula>
    </cfRule>
  </conditionalFormatting>
  <conditionalFormatting sqref="I21:K21">
    <cfRule type="expression" dxfId="73" priority="43">
      <formula>$S21=TRUE</formula>
    </cfRule>
  </conditionalFormatting>
  <conditionalFormatting sqref="I22:K22">
    <cfRule type="expression" dxfId="72" priority="42">
      <formula>$R$8=TRUE</formula>
    </cfRule>
  </conditionalFormatting>
  <conditionalFormatting sqref="I22:K22">
    <cfRule type="expression" dxfId="71" priority="41">
      <formula>$S22=TRUE</formula>
    </cfRule>
  </conditionalFormatting>
  <conditionalFormatting sqref="I23:K23">
    <cfRule type="expression" dxfId="70" priority="40">
      <formula>$R$8=TRUE</formula>
    </cfRule>
  </conditionalFormatting>
  <conditionalFormatting sqref="I23:K23">
    <cfRule type="expression" dxfId="69" priority="39">
      <formula>$S23=TRUE</formula>
    </cfRule>
  </conditionalFormatting>
  <conditionalFormatting sqref="I24:K24">
    <cfRule type="expression" dxfId="68" priority="38">
      <formula>$R$8=TRUE</formula>
    </cfRule>
  </conditionalFormatting>
  <conditionalFormatting sqref="I24:K24">
    <cfRule type="expression" dxfId="67" priority="37">
      <formula>$S24=TRUE</formula>
    </cfRule>
  </conditionalFormatting>
  <conditionalFormatting sqref="I25:K25">
    <cfRule type="expression" dxfId="66" priority="36">
      <formula>$R$8=TRUE</formula>
    </cfRule>
  </conditionalFormatting>
  <conditionalFormatting sqref="I25:K25">
    <cfRule type="expression" dxfId="65" priority="35">
      <formula>$S25=TRUE</formula>
    </cfRule>
  </conditionalFormatting>
  <conditionalFormatting sqref="I26:K26">
    <cfRule type="expression" dxfId="64" priority="34">
      <formula>$R$8=TRUE</formula>
    </cfRule>
  </conditionalFormatting>
  <conditionalFormatting sqref="I26:K26">
    <cfRule type="expression" dxfId="63" priority="33">
      <formula>$S26=TRUE</formula>
    </cfRule>
  </conditionalFormatting>
  <conditionalFormatting sqref="I27:K27">
    <cfRule type="expression" dxfId="62" priority="32">
      <formula>$R$8=TRUE</formula>
    </cfRule>
  </conditionalFormatting>
  <conditionalFormatting sqref="I27:K27">
    <cfRule type="expression" dxfId="61" priority="31">
      <formula>$S27=TRUE</formula>
    </cfRule>
  </conditionalFormatting>
  <conditionalFormatting sqref="I28:K28">
    <cfRule type="expression" dxfId="60" priority="30">
      <formula>$R$8=TRUE</formula>
    </cfRule>
  </conditionalFormatting>
  <conditionalFormatting sqref="I28:K28">
    <cfRule type="expression" dxfId="59" priority="29">
      <formula>$S28=TRUE</formula>
    </cfRule>
  </conditionalFormatting>
  <conditionalFormatting sqref="I29:K29">
    <cfRule type="expression" dxfId="58" priority="28">
      <formula>$R$8=TRUE</formula>
    </cfRule>
  </conditionalFormatting>
  <conditionalFormatting sqref="I29:K29">
    <cfRule type="expression" dxfId="57" priority="27">
      <formula>$S29=TRUE</formula>
    </cfRule>
  </conditionalFormatting>
  <conditionalFormatting sqref="I30:K30">
    <cfRule type="expression" dxfId="56" priority="26">
      <formula>$R$8=TRUE</formula>
    </cfRule>
  </conditionalFormatting>
  <conditionalFormatting sqref="I30:K30">
    <cfRule type="expression" dxfId="55" priority="25">
      <formula>$S30=TRUE</formula>
    </cfRule>
  </conditionalFormatting>
  <conditionalFormatting sqref="I31:K31">
    <cfRule type="expression" dxfId="54" priority="24">
      <formula>$R$8=TRUE</formula>
    </cfRule>
  </conditionalFormatting>
  <conditionalFormatting sqref="I31:K31">
    <cfRule type="expression" dxfId="53" priority="23">
      <formula>$S31=TRUE</formula>
    </cfRule>
  </conditionalFormatting>
  <conditionalFormatting sqref="I32:K32">
    <cfRule type="expression" dxfId="52" priority="22">
      <formula>$R$8=TRUE</formula>
    </cfRule>
  </conditionalFormatting>
  <conditionalFormatting sqref="I32:K32">
    <cfRule type="expression" dxfId="51" priority="21">
      <formula>$S32=TRUE</formula>
    </cfRule>
  </conditionalFormatting>
  <conditionalFormatting sqref="I33:K33">
    <cfRule type="expression" dxfId="50" priority="20">
      <formula>$R$8=TRUE</formula>
    </cfRule>
  </conditionalFormatting>
  <conditionalFormatting sqref="I33:K33">
    <cfRule type="expression" dxfId="49" priority="19">
      <formula>$S33=TRUE</formula>
    </cfRule>
  </conditionalFormatting>
  <conditionalFormatting sqref="I34:K34">
    <cfRule type="expression" dxfId="48" priority="18">
      <formula>$R$8=TRUE</formula>
    </cfRule>
  </conditionalFormatting>
  <conditionalFormatting sqref="I34:K34">
    <cfRule type="expression" dxfId="47" priority="17">
      <formula>$S34=TRUE</formula>
    </cfRule>
  </conditionalFormatting>
  <conditionalFormatting sqref="I35:K35">
    <cfRule type="expression" dxfId="46" priority="16">
      <formula>$R$8=TRUE</formula>
    </cfRule>
  </conditionalFormatting>
  <conditionalFormatting sqref="I35:K35">
    <cfRule type="expression" dxfId="45" priority="15">
      <formula>$S35=TRUE</formula>
    </cfRule>
  </conditionalFormatting>
  <conditionalFormatting sqref="I36:K36">
    <cfRule type="expression" dxfId="44" priority="14">
      <formula>$R$8=TRUE</formula>
    </cfRule>
  </conditionalFormatting>
  <conditionalFormatting sqref="I36:K36">
    <cfRule type="expression" dxfId="43" priority="13">
      <formula>$S36=TRUE</formula>
    </cfRule>
  </conditionalFormatting>
  <conditionalFormatting sqref="I37:K37">
    <cfRule type="expression" dxfId="42" priority="12">
      <formula>$R$8=TRUE</formula>
    </cfRule>
  </conditionalFormatting>
  <conditionalFormatting sqref="I37:K37">
    <cfRule type="expression" dxfId="41" priority="11">
      <formula>$S37=TRUE</formula>
    </cfRule>
  </conditionalFormatting>
  <conditionalFormatting sqref="I38:K38">
    <cfRule type="expression" dxfId="40" priority="10">
      <formula>$R$8=TRUE</formula>
    </cfRule>
  </conditionalFormatting>
  <conditionalFormatting sqref="I38:K38">
    <cfRule type="expression" dxfId="39" priority="9">
      <formula>$S38=TRUE</formula>
    </cfRule>
  </conditionalFormatting>
  <conditionalFormatting sqref="I39:K39">
    <cfRule type="expression" dxfId="38" priority="8">
      <formula>$R$8=TRUE</formula>
    </cfRule>
  </conditionalFormatting>
  <conditionalFormatting sqref="I39:K39">
    <cfRule type="expression" dxfId="37" priority="7">
      <formula>$S39=TRUE</formula>
    </cfRule>
  </conditionalFormatting>
  <conditionalFormatting sqref="I40:K40">
    <cfRule type="expression" dxfId="36" priority="6">
      <formula>$R$8=TRUE</formula>
    </cfRule>
  </conditionalFormatting>
  <conditionalFormatting sqref="I40:K40">
    <cfRule type="expression" dxfId="35" priority="5">
      <formula>$S40=TRUE</formula>
    </cfRule>
  </conditionalFormatting>
  <conditionalFormatting sqref="I41:K41">
    <cfRule type="expression" dxfId="34" priority="4">
      <formula>$R$8=TRUE</formula>
    </cfRule>
  </conditionalFormatting>
  <conditionalFormatting sqref="I41:K41">
    <cfRule type="expression" dxfId="33" priority="3">
      <formula>$S41=TRUE</formula>
    </cfRule>
  </conditionalFormatting>
  <conditionalFormatting sqref="I42:K42">
    <cfRule type="expression" dxfId="32" priority="2">
      <formula>$R$8=TRUE</formula>
    </cfRule>
  </conditionalFormatting>
  <conditionalFormatting sqref="I42:K42">
    <cfRule type="expression" dxfId="31" priority="1">
      <formula>$S42=TRUE</formula>
    </cfRule>
  </conditionalFormatting>
  <dataValidations disablePrompts="1" count="2">
    <dataValidation type="list" allowBlank="1" showInputMessage="1" showErrorMessage="1" sqref="C45:C46" xr:uid="{00000000-0002-0000-0400-000000000000}">
      <formula1>"北,北東,東,南東,南,南西,西,北西"</formula1>
    </dataValidation>
    <dataValidation type="list" allowBlank="1" showInputMessage="1" showErrorMessage="1" sqref="C8:C42" xr:uid="{00000000-0002-0000-0400-000001000000}">
      <formula1>"上面,北,北東,東,南東,南,南西,西,北西"</formula1>
    </dataValidation>
  </dataValidations>
  <printOptions horizontalCentered="1"/>
  <pageMargins left="0.59055118110236227" right="0.39370078740157483" top="0.27559055118110237" bottom="0.15748031496062992" header="0.15748031496062992" footer="0.19685039370078741"/>
  <pageSetup paperSize="9" scale="81" orientation="portrait" verticalDpi="300" r:id="rId1"/>
  <headerFooter>
    <oddHeader>&amp;Rver.2.7[H28]　</oddHeader>
    <oddFooter>&amp;Ccopyright (C) 2017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7</xdr:col>
                    <xdr:colOff>161925</xdr:colOff>
                    <xdr:row>6</xdr:row>
                    <xdr:rowOff>628650</xdr:rowOff>
                  </from>
                  <to>
                    <xdr:col>7</xdr:col>
                    <xdr:colOff>466725</xdr:colOff>
                    <xdr:row>7</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11</xdr:col>
                    <xdr:colOff>142875</xdr:colOff>
                    <xdr:row>8</xdr:row>
                    <xdr:rowOff>0</xdr:rowOff>
                  </from>
                  <to>
                    <xdr:col>11</xdr:col>
                    <xdr:colOff>457200</xdr:colOff>
                    <xdr:row>9</xdr:row>
                    <xdr:rowOff>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11</xdr:col>
                    <xdr:colOff>142875</xdr:colOff>
                    <xdr:row>13</xdr:row>
                    <xdr:rowOff>9525</xdr:rowOff>
                  </from>
                  <to>
                    <xdr:col>11</xdr:col>
                    <xdr:colOff>438150</xdr:colOff>
                    <xdr:row>13</xdr:row>
                    <xdr:rowOff>200025</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11</xdr:col>
                    <xdr:colOff>142875</xdr:colOff>
                    <xdr:row>16</xdr:row>
                    <xdr:rowOff>219075</xdr:rowOff>
                  </from>
                  <to>
                    <xdr:col>11</xdr:col>
                    <xdr:colOff>457200</xdr:colOff>
                    <xdr:row>17</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11</xdr:col>
                    <xdr:colOff>142875</xdr:colOff>
                    <xdr:row>17</xdr:row>
                    <xdr:rowOff>228600</xdr:rowOff>
                  </from>
                  <to>
                    <xdr:col>11</xdr:col>
                    <xdr:colOff>457200</xdr:colOff>
                    <xdr:row>19</xdr:row>
                    <xdr:rowOff>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11</xdr:col>
                    <xdr:colOff>142875</xdr:colOff>
                    <xdr:row>24</xdr:row>
                    <xdr:rowOff>0</xdr:rowOff>
                  </from>
                  <to>
                    <xdr:col>11</xdr:col>
                    <xdr:colOff>457200</xdr:colOff>
                    <xdr:row>25</xdr:row>
                    <xdr:rowOff>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11</xdr:col>
                    <xdr:colOff>142875</xdr:colOff>
                    <xdr:row>25</xdr:row>
                    <xdr:rowOff>19050</xdr:rowOff>
                  </from>
                  <to>
                    <xdr:col>11</xdr:col>
                    <xdr:colOff>457200</xdr:colOff>
                    <xdr:row>26</xdr:row>
                    <xdr:rowOff>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11</xdr:col>
                    <xdr:colOff>142875</xdr:colOff>
                    <xdr:row>8</xdr:row>
                    <xdr:rowOff>219075</xdr:rowOff>
                  </from>
                  <to>
                    <xdr:col>11</xdr:col>
                    <xdr:colOff>457200</xdr:colOff>
                    <xdr:row>9</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11</xdr:col>
                    <xdr:colOff>142875</xdr:colOff>
                    <xdr:row>10</xdr:row>
                    <xdr:rowOff>209550</xdr:rowOff>
                  </from>
                  <to>
                    <xdr:col>11</xdr:col>
                    <xdr:colOff>457200</xdr:colOff>
                    <xdr:row>12</xdr:row>
                    <xdr:rowOff>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11</xdr:col>
                    <xdr:colOff>142875</xdr:colOff>
                    <xdr:row>11</xdr:row>
                    <xdr:rowOff>219075</xdr:rowOff>
                  </from>
                  <to>
                    <xdr:col>11</xdr:col>
                    <xdr:colOff>457200</xdr:colOff>
                    <xdr:row>12</xdr:row>
                    <xdr:rowOff>209550</xdr:rowOff>
                  </to>
                </anchor>
              </controlPr>
            </control>
          </mc:Choice>
        </mc:AlternateContent>
        <mc:AlternateContent xmlns:mc="http://schemas.openxmlformats.org/markup-compatibility/2006">
          <mc:Choice Requires="x14">
            <control shapeId="98348" r:id="rId14" name="Check Box 44">
              <controlPr defaultSize="0" autoFill="0" autoLine="0" autoPict="0">
                <anchor moveWithCells="1">
                  <from>
                    <xdr:col>12</xdr:col>
                    <xdr:colOff>142875</xdr:colOff>
                    <xdr:row>7</xdr:row>
                    <xdr:rowOff>9525</xdr:rowOff>
                  </from>
                  <to>
                    <xdr:col>12</xdr:col>
                    <xdr:colOff>514350</xdr:colOff>
                    <xdr:row>7</xdr:row>
                    <xdr:rowOff>190500</xdr:rowOff>
                  </to>
                </anchor>
              </controlPr>
            </control>
          </mc:Choice>
        </mc:AlternateContent>
        <mc:AlternateContent xmlns:mc="http://schemas.openxmlformats.org/markup-compatibility/2006">
          <mc:Choice Requires="x14">
            <control shapeId="98349" r:id="rId15" name="Check Box 45">
              <controlPr defaultSize="0" autoFill="0" autoLine="0" autoPict="0">
                <anchor moveWithCells="1">
                  <from>
                    <xdr:col>12</xdr:col>
                    <xdr:colOff>142875</xdr:colOff>
                    <xdr:row>8</xdr:row>
                    <xdr:rowOff>19050</xdr:rowOff>
                  </from>
                  <to>
                    <xdr:col>12</xdr:col>
                    <xdr:colOff>514350</xdr:colOff>
                    <xdr:row>8</xdr:row>
                    <xdr:rowOff>200025</xdr:rowOff>
                  </to>
                </anchor>
              </controlPr>
            </control>
          </mc:Choice>
        </mc:AlternateContent>
        <mc:AlternateContent xmlns:mc="http://schemas.openxmlformats.org/markup-compatibility/2006">
          <mc:Choice Requires="x14">
            <control shapeId="98350" r:id="rId16" name="Check Box 46">
              <controlPr defaultSize="0" autoFill="0" autoLine="0" autoPict="0">
                <anchor moveWithCells="1">
                  <from>
                    <xdr:col>12</xdr:col>
                    <xdr:colOff>142875</xdr:colOff>
                    <xdr:row>12</xdr:row>
                    <xdr:rowOff>9525</xdr:rowOff>
                  </from>
                  <to>
                    <xdr:col>12</xdr:col>
                    <xdr:colOff>514350</xdr:colOff>
                    <xdr:row>12</xdr:row>
                    <xdr:rowOff>200025</xdr:rowOff>
                  </to>
                </anchor>
              </controlPr>
            </control>
          </mc:Choice>
        </mc:AlternateContent>
        <mc:AlternateContent xmlns:mc="http://schemas.openxmlformats.org/markup-compatibility/2006">
          <mc:Choice Requires="x14">
            <control shapeId="98351" r:id="rId17" name="Check Box 47">
              <controlPr defaultSize="0" autoFill="0" autoLine="0" autoPict="0">
                <anchor moveWithCells="1">
                  <from>
                    <xdr:col>12</xdr:col>
                    <xdr:colOff>142875</xdr:colOff>
                    <xdr:row>13</xdr:row>
                    <xdr:rowOff>9525</xdr:rowOff>
                  </from>
                  <to>
                    <xdr:col>12</xdr:col>
                    <xdr:colOff>514350</xdr:colOff>
                    <xdr:row>13</xdr:row>
                    <xdr:rowOff>209550</xdr:rowOff>
                  </to>
                </anchor>
              </controlPr>
            </control>
          </mc:Choice>
        </mc:AlternateContent>
        <mc:AlternateContent xmlns:mc="http://schemas.openxmlformats.org/markup-compatibility/2006">
          <mc:Choice Requires="x14">
            <control shapeId="98352" r:id="rId18" name="Check Box 48">
              <controlPr defaultSize="0" autoFill="0" autoLine="0" autoPict="0">
                <anchor moveWithCells="1">
                  <from>
                    <xdr:col>12</xdr:col>
                    <xdr:colOff>142875</xdr:colOff>
                    <xdr:row>14</xdr:row>
                    <xdr:rowOff>19050</xdr:rowOff>
                  </from>
                  <to>
                    <xdr:col>12</xdr:col>
                    <xdr:colOff>514350</xdr:colOff>
                    <xdr:row>14</xdr:row>
                    <xdr:rowOff>200025</xdr:rowOff>
                  </to>
                </anchor>
              </controlPr>
            </control>
          </mc:Choice>
        </mc:AlternateContent>
        <mc:AlternateContent xmlns:mc="http://schemas.openxmlformats.org/markup-compatibility/2006">
          <mc:Choice Requires="x14">
            <control shapeId="98353" r:id="rId19" name="Check Box 49">
              <controlPr defaultSize="0" autoFill="0" autoLine="0" autoPict="0">
                <anchor moveWithCells="1">
                  <from>
                    <xdr:col>12</xdr:col>
                    <xdr:colOff>142875</xdr:colOff>
                    <xdr:row>21</xdr:row>
                    <xdr:rowOff>9525</xdr:rowOff>
                  </from>
                  <to>
                    <xdr:col>12</xdr:col>
                    <xdr:colOff>514350</xdr:colOff>
                    <xdr:row>21</xdr:row>
                    <xdr:rowOff>190500</xdr:rowOff>
                  </to>
                </anchor>
              </controlPr>
            </control>
          </mc:Choice>
        </mc:AlternateContent>
        <mc:AlternateContent xmlns:mc="http://schemas.openxmlformats.org/markup-compatibility/2006">
          <mc:Choice Requires="x14">
            <control shapeId="98354" r:id="rId20" name="Check Box 50">
              <controlPr defaultSize="0" autoFill="0" autoLine="0" autoPict="0">
                <anchor moveWithCells="1">
                  <from>
                    <xdr:col>12</xdr:col>
                    <xdr:colOff>142875</xdr:colOff>
                    <xdr:row>22</xdr:row>
                    <xdr:rowOff>28575</xdr:rowOff>
                  </from>
                  <to>
                    <xdr:col>12</xdr:col>
                    <xdr:colOff>514350</xdr:colOff>
                    <xdr:row>22</xdr:row>
                    <xdr:rowOff>209550</xdr:rowOff>
                  </to>
                </anchor>
              </controlPr>
            </control>
          </mc:Choice>
        </mc:AlternateContent>
        <mc:AlternateContent xmlns:mc="http://schemas.openxmlformats.org/markup-compatibility/2006">
          <mc:Choice Requires="x14">
            <control shapeId="98355" r:id="rId21" name="Check Box 51">
              <controlPr defaultSize="0" autoFill="0" autoLine="0" autoPict="0">
                <anchor moveWithCells="1">
                  <from>
                    <xdr:col>12</xdr:col>
                    <xdr:colOff>142875</xdr:colOff>
                    <xdr:row>9</xdr:row>
                    <xdr:rowOff>9525</xdr:rowOff>
                  </from>
                  <to>
                    <xdr:col>12</xdr:col>
                    <xdr:colOff>514350</xdr:colOff>
                    <xdr:row>9</xdr:row>
                    <xdr:rowOff>190500</xdr:rowOff>
                  </to>
                </anchor>
              </controlPr>
            </control>
          </mc:Choice>
        </mc:AlternateContent>
        <mc:AlternateContent xmlns:mc="http://schemas.openxmlformats.org/markup-compatibility/2006">
          <mc:Choice Requires="x14">
            <control shapeId="98356" r:id="rId22" name="Check Box 52">
              <controlPr defaultSize="0" autoFill="0" autoLine="0" autoPict="0">
                <anchor moveWithCells="1">
                  <from>
                    <xdr:col>12</xdr:col>
                    <xdr:colOff>142875</xdr:colOff>
                    <xdr:row>10</xdr:row>
                    <xdr:rowOff>9525</xdr:rowOff>
                  </from>
                  <to>
                    <xdr:col>12</xdr:col>
                    <xdr:colOff>514350</xdr:colOff>
                    <xdr:row>10</xdr:row>
                    <xdr:rowOff>190500</xdr:rowOff>
                  </to>
                </anchor>
              </controlPr>
            </control>
          </mc:Choice>
        </mc:AlternateContent>
        <mc:AlternateContent xmlns:mc="http://schemas.openxmlformats.org/markup-compatibility/2006">
          <mc:Choice Requires="x14">
            <control shapeId="98357" r:id="rId23" name="Check Box 53">
              <controlPr defaultSize="0" autoFill="0" autoLine="0" autoPict="0">
                <anchor moveWithCells="1">
                  <from>
                    <xdr:col>12</xdr:col>
                    <xdr:colOff>142875</xdr:colOff>
                    <xdr:row>11</xdr:row>
                    <xdr:rowOff>9525</xdr:rowOff>
                  </from>
                  <to>
                    <xdr:col>12</xdr:col>
                    <xdr:colOff>514350</xdr:colOff>
                    <xdr:row>11</xdr:row>
                    <xdr:rowOff>190500</xdr:rowOff>
                  </to>
                </anchor>
              </controlPr>
            </control>
          </mc:Choice>
        </mc:AlternateContent>
        <mc:AlternateContent xmlns:mc="http://schemas.openxmlformats.org/markup-compatibility/2006">
          <mc:Choice Requires="x14">
            <control shapeId="98358" r:id="rId24" name="Check Box 54">
              <controlPr defaultSize="0" autoFill="0" autoLine="0" autoPict="0">
                <anchor moveWithCells="1">
                  <from>
                    <xdr:col>11</xdr:col>
                    <xdr:colOff>142875</xdr:colOff>
                    <xdr:row>19</xdr:row>
                    <xdr:rowOff>9525</xdr:rowOff>
                  </from>
                  <to>
                    <xdr:col>11</xdr:col>
                    <xdr:colOff>457200</xdr:colOff>
                    <xdr:row>20</xdr:row>
                    <xdr:rowOff>0</xdr:rowOff>
                  </to>
                </anchor>
              </controlPr>
            </control>
          </mc:Choice>
        </mc:AlternateContent>
        <mc:AlternateContent xmlns:mc="http://schemas.openxmlformats.org/markup-compatibility/2006">
          <mc:Choice Requires="x14">
            <control shapeId="98360" r:id="rId25" name="Check Box 56">
              <controlPr defaultSize="0" autoFill="0" autoLine="0" autoPict="0">
                <anchor moveWithCells="1">
                  <from>
                    <xdr:col>11</xdr:col>
                    <xdr:colOff>142875</xdr:colOff>
                    <xdr:row>19</xdr:row>
                    <xdr:rowOff>228600</xdr:rowOff>
                  </from>
                  <to>
                    <xdr:col>11</xdr:col>
                    <xdr:colOff>457200</xdr:colOff>
                    <xdr:row>20</xdr:row>
                    <xdr:rowOff>209550</xdr:rowOff>
                  </to>
                </anchor>
              </controlPr>
            </control>
          </mc:Choice>
        </mc:AlternateContent>
        <mc:AlternateContent xmlns:mc="http://schemas.openxmlformats.org/markup-compatibility/2006">
          <mc:Choice Requires="x14">
            <control shapeId="98362" r:id="rId26" name="Check Box 58">
              <controlPr defaultSize="0" autoFill="0" autoLine="0" autoPict="0">
                <anchor moveWithCells="1">
                  <from>
                    <xdr:col>11</xdr:col>
                    <xdr:colOff>142875</xdr:colOff>
                    <xdr:row>20</xdr:row>
                    <xdr:rowOff>228600</xdr:rowOff>
                  </from>
                  <to>
                    <xdr:col>11</xdr:col>
                    <xdr:colOff>457200</xdr:colOff>
                    <xdr:row>21</xdr:row>
                    <xdr:rowOff>209550</xdr:rowOff>
                  </to>
                </anchor>
              </controlPr>
            </control>
          </mc:Choice>
        </mc:AlternateContent>
        <mc:AlternateContent xmlns:mc="http://schemas.openxmlformats.org/markup-compatibility/2006">
          <mc:Choice Requires="x14">
            <control shapeId="98363" r:id="rId27" name="Check Box 59">
              <controlPr defaultSize="0" autoFill="0" autoLine="0" autoPict="0">
                <anchor moveWithCells="1">
                  <from>
                    <xdr:col>11</xdr:col>
                    <xdr:colOff>142875</xdr:colOff>
                    <xdr:row>22</xdr:row>
                    <xdr:rowOff>9525</xdr:rowOff>
                  </from>
                  <to>
                    <xdr:col>11</xdr:col>
                    <xdr:colOff>457200</xdr:colOff>
                    <xdr:row>23</xdr:row>
                    <xdr:rowOff>0</xdr:rowOff>
                  </to>
                </anchor>
              </controlPr>
            </control>
          </mc:Choice>
        </mc:AlternateContent>
        <mc:AlternateContent xmlns:mc="http://schemas.openxmlformats.org/markup-compatibility/2006">
          <mc:Choice Requires="x14">
            <control shapeId="98364" r:id="rId28" name="Check Box 60">
              <controlPr defaultSize="0" autoFill="0" autoLine="0" autoPict="0">
                <anchor moveWithCells="1">
                  <from>
                    <xdr:col>11</xdr:col>
                    <xdr:colOff>142875</xdr:colOff>
                    <xdr:row>23</xdr:row>
                    <xdr:rowOff>9525</xdr:rowOff>
                  </from>
                  <to>
                    <xdr:col>11</xdr:col>
                    <xdr:colOff>457200</xdr:colOff>
                    <xdr:row>24</xdr:row>
                    <xdr:rowOff>0</xdr:rowOff>
                  </to>
                </anchor>
              </controlPr>
            </control>
          </mc:Choice>
        </mc:AlternateContent>
        <mc:AlternateContent xmlns:mc="http://schemas.openxmlformats.org/markup-compatibility/2006">
          <mc:Choice Requires="x14">
            <control shapeId="98365" r:id="rId29" name="Check Box 61">
              <controlPr defaultSize="0" autoFill="0" autoLine="0" autoPict="0">
                <anchor moveWithCells="1">
                  <from>
                    <xdr:col>12</xdr:col>
                    <xdr:colOff>142875</xdr:colOff>
                    <xdr:row>15</xdr:row>
                    <xdr:rowOff>19050</xdr:rowOff>
                  </from>
                  <to>
                    <xdr:col>12</xdr:col>
                    <xdr:colOff>514350</xdr:colOff>
                    <xdr:row>15</xdr:row>
                    <xdr:rowOff>200025</xdr:rowOff>
                  </to>
                </anchor>
              </controlPr>
            </control>
          </mc:Choice>
        </mc:AlternateContent>
        <mc:AlternateContent xmlns:mc="http://schemas.openxmlformats.org/markup-compatibility/2006">
          <mc:Choice Requires="x14">
            <control shapeId="98366" r:id="rId30" name="Check Box 62">
              <controlPr defaultSize="0" autoFill="0" autoLine="0" autoPict="0">
                <anchor moveWithCells="1">
                  <from>
                    <xdr:col>12</xdr:col>
                    <xdr:colOff>142875</xdr:colOff>
                    <xdr:row>16</xdr:row>
                    <xdr:rowOff>19050</xdr:rowOff>
                  </from>
                  <to>
                    <xdr:col>12</xdr:col>
                    <xdr:colOff>514350</xdr:colOff>
                    <xdr:row>16</xdr:row>
                    <xdr:rowOff>200025</xdr:rowOff>
                  </to>
                </anchor>
              </controlPr>
            </control>
          </mc:Choice>
        </mc:AlternateContent>
        <mc:AlternateContent xmlns:mc="http://schemas.openxmlformats.org/markup-compatibility/2006">
          <mc:Choice Requires="x14">
            <control shapeId="98368" r:id="rId31" name="Check Box 64">
              <controlPr defaultSize="0" autoFill="0" autoLine="0" autoPict="0">
                <anchor moveWithCells="1">
                  <from>
                    <xdr:col>12</xdr:col>
                    <xdr:colOff>142875</xdr:colOff>
                    <xdr:row>17</xdr:row>
                    <xdr:rowOff>9525</xdr:rowOff>
                  </from>
                  <to>
                    <xdr:col>12</xdr:col>
                    <xdr:colOff>514350</xdr:colOff>
                    <xdr:row>17</xdr:row>
                    <xdr:rowOff>190500</xdr:rowOff>
                  </to>
                </anchor>
              </controlPr>
            </control>
          </mc:Choice>
        </mc:AlternateContent>
        <mc:AlternateContent xmlns:mc="http://schemas.openxmlformats.org/markup-compatibility/2006">
          <mc:Choice Requires="x14">
            <control shapeId="98369" r:id="rId32" name="Check Box 65">
              <controlPr defaultSize="0" autoFill="0" autoLine="0" autoPict="0">
                <anchor moveWithCells="1">
                  <from>
                    <xdr:col>12</xdr:col>
                    <xdr:colOff>142875</xdr:colOff>
                    <xdr:row>18</xdr:row>
                    <xdr:rowOff>19050</xdr:rowOff>
                  </from>
                  <to>
                    <xdr:col>12</xdr:col>
                    <xdr:colOff>514350</xdr:colOff>
                    <xdr:row>18</xdr:row>
                    <xdr:rowOff>200025</xdr:rowOff>
                  </to>
                </anchor>
              </controlPr>
            </control>
          </mc:Choice>
        </mc:AlternateContent>
        <mc:AlternateContent xmlns:mc="http://schemas.openxmlformats.org/markup-compatibility/2006">
          <mc:Choice Requires="x14">
            <control shapeId="98370" r:id="rId33" name="Check Box 66">
              <controlPr defaultSize="0" autoFill="0" autoLine="0" autoPict="0">
                <anchor moveWithCells="1">
                  <from>
                    <xdr:col>12</xdr:col>
                    <xdr:colOff>142875</xdr:colOff>
                    <xdr:row>19</xdr:row>
                    <xdr:rowOff>19050</xdr:rowOff>
                  </from>
                  <to>
                    <xdr:col>12</xdr:col>
                    <xdr:colOff>514350</xdr:colOff>
                    <xdr:row>19</xdr:row>
                    <xdr:rowOff>200025</xdr:rowOff>
                  </to>
                </anchor>
              </controlPr>
            </control>
          </mc:Choice>
        </mc:AlternateContent>
        <mc:AlternateContent xmlns:mc="http://schemas.openxmlformats.org/markup-compatibility/2006">
          <mc:Choice Requires="x14">
            <control shapeId="98372" r:id="rId34" name="Check Box 68">
              <controlPr defaultSize="0" autoFill="0" autoLine="0" autoPict="0">
                <anchor moveWithCells="1">
                  <from>
                    <xdr:col>6</xdr:col>
                    <xdr:colOff>200025</xdr:colOff>
                    <xdr:row>23</xdr:row>
                    <xdr:rowOff>123825</xdr:rowOff>
                  </from>
                  <to>
                    <xdr:col>6</xdr:col>
                    <xdr:colOff>504825</xdr:colOff>
                    <xdr:row>24</xdr:row>
                    <xdr:rowOff>114300</xdr:rowOff>
                  </to>
                </anchor>
              </controlPr>
            </control>
          </mc:Choice>
        </mc:AlternateContent>
        <mc:AlternateContent xmlns:mc="http://schemas.openxmlformats.org/markup-compatibility/2006">
          <mc:Choice Requires="x14">
            <control shapeId="98375" r:id="rId35" name="Check Box 71">
              <controlPr defaultSize="0" autoFill="0" autoLine="0" autoPict="0">
                <anchor moveWithCells="1">
                  <from>
                    <xdr:col>7</xdr:col>
                    <xdr:colOff>161925</xdr:colOff>
                    <xdr:row>7</xdr:row>
                    <xdr:rowOff>219075</xdr:rowOff>
                  </from>
                  <to>
                    <xdr:col>7</xdr:col>
                    <xdr:colOff>466725</xdr:colOff>
                    <xdr:row>9</xdr:row>
                    <xdr:rowOff>0</xdr:rowOff>
                  </to>
                </anchor>
              </controlPr>
            </control>
          </mc:Choice>
        </mc:AlternateContent>
        <mc:AlternateContent xmlns:mc="http://schemas.openxmlformats.org/markup-compatibility/2006">
          <mc:Choice Requires="x14">
            <control shapeId="98376" r:id="rId36" name="Check Box 72">
              <controlPr defaultSize="0" autoFill="0" autoLine="0" autoPict="0">
                <anchor moveWithCells="1">
                  <from>
                    <xdr:col>7</xdr:col>
                    <xdr:colOff>161925</xdr:colOff>
                    <xdr:row>9</xdr:row>
                    <xdr:rowOff>19050</xdr:rowOff>
                  </from>
                  <to>
                    <xdr:col>7</xdr:col>
                    <xdr:colOff>466725</xdr:colOff>
                    <xdr:row>9</xdr:row>
                    <xdr:rowOff>190500</xdr:rowOff>
                  </to>
                </anchor>
              </controlPr>
            </control>
          </mc:Choice>
        </mc:AlternateContent>
        <mc:AlternateContent xmlns:mc="http://schemas.openxmlformats.org/markup-compatibility/2006">
          <mc:Choice Requires="x14">
            <control shapeId="98378" r:id="rId37" name="Check Box 74">
              <controlPr defaultSize="0" autoFill="0" autoLine="0" autoPict="0">
                <anchor moveWithCells="1">
                  <from>
                    <xdr:col>7</xdr:col>
                    <xdr:colOff>161925</xdr:colOff>
                    <xdr:row>10</xdr:row>
                    <xdr:rowOff>0</xdr:rowOff>
                  </from>
                  <to>
                    <xdr:col>7</xdr:col>
                    <xdr:colOff>466725</xdr:colOff>
                    <xdr:row>10</xdr:row>
                    <xdr:rowOff>209550</xdr:rowOff>
                  </to>
                </anchor>
              </controlPr>
            </control>
          </mc:Choice>
        </mc:AlternateContent>
        <mc:AlternateContent xmlns:mc="http://schemas.openxmlformats.org/markup-compatibility/2006">
          <mc:Choice Requires="x14">
            <control shapeId="98379" r:id="rId38" name="Check Box 75">
              <controlPr defaultSize="0" autoFill="0" autoLine="0" autoPict="0">
                <anchor moveWithCells="1">
                  <from>
                    <xdr:col>7</xdr:col>
                    <xdr:colOff>161925</xdr:colOff>
                    <xdr:row>10</xdr:row>
                    <xdr:rowOff>228600</xdr:rowOff>
                  </from>
                  <to>
                    <xdr:col>7</xdr:col>
                    <xdr:colOff>466725</xdr:colOff>
                    <xdr:row>11</xdr:row>
                    <xdr:rowOff>209550</xdr:rowOff>
                  </to>
                </anchor>
              </controlPr>
            </control>
          </mc:Choice>
        </mc:AlternateContent>
        <mc:AlternateContent xmlns:mc="http://schemas.openxmlformats.org/markup-compatibility/2006">
          <mc:Choice Requires="x14">
            <control shapeId="98380" r:id="rId39" name="Check Box 76">
              <controlPr defaultSize="0" autoFill="0" autoLine="0" autoPict="0">
                <anchor moveWithCells="1">
                  <from>
                    <xdr:col>7</xdr:col>
                    <xdr:colOff>161925</xdr:colOff>
                    <xdr:row>11</xdr:row>
                    <xdr:rowOff>228600</xdr:rowOff>
                  </from>
                  <to>
                    <xdr:col>7</xdr:col>
                    <xdr:colOff>466725</xdr:colOff>
                    <xdr:row>12</xdr:row>
                    <xdr:rowOff>209550</xdr:rowOff>
                  </to>
                </anchor>
              </controlPr>
            </control>
          </mc:Choice>
        </mc:AlternateContent>
        <mc:AlternateContent xmlns:mc="http://schemas.openxmlformats.org/markup-compatibility/2006">
          <mc:Choice Requires="x14">
            <control shapeId="98382" r:id="rId40" name="Check Box 78">
              <controlPr defaultSize="0" autoFill="0" autoLine="0" autoPict="0">
                <anchor moveWithCells="1">
                  <from>
                    <xdr:col>7</xdr:col>
                    <xdr:colOff>161925</xdr:colOff>
                    <xdr:row>13</xdr:row>
                    <xdr:rowOff>0</xdr:rowOff>
                  </from>
                  <to>
                    <xdr:col>7</xdr:col>
                    <xdr:colOff>466725</xdr:colOff>
                    <xdr:row>13</xdr:row>
                    <xdr:rowOff>209550</xdr:rowOff>
                  </to>
                </anchor>
              </controlPr>
            </control>
          </mc:Choice>
        </mc:AlternateContent>
        <mc:AlternateContent xmlns:mc="http://schemas.openxmlformats.org/markup-compatibility/2006">
          <mc:Choice Requires="x14">
            <control shapeId="98383" r:id="rId41" name="Check Box 79">
              <controlPr defaultSize="0" autoFill="0" autoLine="0" autoPict="0">
                <anchor moveWithCells="1">
                  <from>
                    <xdr:col>7</xdr:col>
                    <xdr:colOff>161925</xdr:colOff>
                    <xdr:row>14</xdr:row>
                    <xdr:rowOff>0</xdr:rowOff>
                  </from>
                  <to>
                    <xdr:col>7</xdr:col>
                    <xdr:colOff>466725</xdr:colOff>
                    <xdr:row>14</xdr:row>
                    <xdr:rowOff>209550</xdr:rowOff>
                  </to>
                </anchor>
              </controlPr>
            </control>
          </mc:Choice>
        </mc:AlternateContent>
        <mc:AlternateContent xmlns:mc="http://schemas.openxmlformats.org/markup-compatibility/2006">
          <mc:Choice Requires="x14">
            <control shapeId="98384" r:id="rId42" name="Check Box 80">
              <controlPr defaultSize="0" autoFill="0" autoLine="0" autoPict="0">
                <anchor moveWithCells="1">
                  <from>
                    <xdr:col>7</xdr:col>
                    <xdr:colOff>161925</xdr:colOff>
                    <xdr:row>15</xdr:row>
                    <xdr:rowOff>0</xdr:rowOff>
                  </from>
                  <to>
                    <xdr:col>7</xdr:col>
                    <xdr:colOff>466725</xdr:colOff>
                    <xdr:row>15</xdr:row>
                    <xdr:rowOff>209550</xdr:rowOff>
                  </to>
                </anchor>
              </controlPr>
            </control>
          </mc:Choice>
        </mc:AlternateContent>
        <mc:AlternateContent xmlns:mc="http://schemas.openxmlformats.org/markup-compatibility/2006">
          <mc:Choice Requires="x14">
            <control shapeId="98393" r:id="rId43" name="Check Box 89">
              <controlPr defaultSize="0" autoFill="0" autoLine="0" autoPict="0">
                <anchor moveWithCells="1">
                  <from>
                    <xdr:col>7</xdr:col>
                    <xdr:colOff>161925</xdr:colOff>
                    <xdr:row>16</xdr:row>
                    <xdr:rowOff>0</xdr:rowOff>
                  </from>
                  <to>
                    <xdr:col>7</xdr:col>
                    <xdr:colOff>466725</xdr:colOff>
                    <xdr:row>16</xdr:row>
                    <xdr:rowOff>209550</xdr:rowOff>
                  </to>
                </anchor>
              </controlPr>
            </control>
          </mc:Choice>
        </mc:AlternateContent>
        <mc:AlternateContent xmlns:mc="http://schemas.openxmlformats.org/markup-compatibility/2006">
          <mc:Choice Requires="x14">
            <control shapeId="98394" r:id="rId44" name="Check Box 90">
              <controlPr defaultSize="0" autoFill="0" autoLine="0" autoPict="0">
                <anchor moveWithCells="1">
                  <from>
                    <xdr:col>7</xdr:col>
                    <xdr:colOff>161925</xdr:colOff>
                    <xdr:row>16</xdr:row>
                    <xdr:rowOff>219075</xdr:rowOff>
                  </from>
                  <to>
                    <xdr:col>7</xdr:col>
                    <xdr:colOff>466725</xdr:colOff>
                    <xdr:row>17</xdr:row>
                    <xdr:rowOff>200025</xdr:rowOff>
                  </to>
                </anchor>
              </controlPr>
            </control>
          </mc:Choice>
        </mc:AlternateContent>
        <mc:AlternateContent xmlns:mc="http://schemas.openxmlformats.org/markup-compatibility/2006">
          <mc:Choice Requires="x14">
            <control shapeId="98395" r:id="rId45" name="Check Box 91">
              <controlPr defaultSize="0" autoFill="0" autoLine="0" autoPict="0">
                <anchor moveWithCells="1">
                  <from>
                    <xdr:col>7</xdr:col>
                    <xdr:colOff>161925</xdr:colOff>
                    <xdr:row>18</xdr:row>
                    <xdr:rowOff>0</xdr:rowOff>
                  </from>
                  <to>
                    <xdr:col>7</xdr:col>
                    <xdr:colOff>466725</xdr:colOff>
                    <xdr:row>18</xdr:row>
                    <xdr:rowOff>209550</xdr:rowOff>
                  </to>
                </anchor>
              </controlPr>
            </control>
          </mc:Choice>
        </mc:AlternateContent>
        <mc:AlternateContent xmlns:mc="http://schemas.openxmlformats.org/markup-compatibility/2006">
          <mc:Choice Requires="x14">
            <control shapeId="98397" r:id="rId46" name="Check Box 93">
              <controlPr defaultSize="0" autoFill="0" autoLine="0" autoPict="0">
                <anchor moveWithCells="1">
                  <from>
                    <xdr:col>7</xdr:col>
                    <xdr:colOff>161925</xdr:colOff>
                    <xdr:row>19</xdr:row>
                    <xdr:rowOff>9525</xdr:rowOff>
                  </from>
                  <to>
                    <xdr:col>7</xdr:col>
                    <xdr:colOff>466725</xdr:colOff>
                    <xdr:row>20</xdr:row>
                    <xdr:rowOff>0</xdr:rowOff>
                  </to>
                </anchor>
              </controlPr>
            </control>
          </mc:Choice>
        </mc:AlternateContent>
        <mc:AlternateContent xmlns:mc="http://schemas.openxmlformats.org/markup-compatibility/2006">
          <mc:Choice Requires="x14">
            <control shapeId="98399" r:id="rId47" name="Check Box 95">
              <controlPr defaultSize="0" autoFill="0" autoLine="0" autoPict="0">
                <anchor moveWithCells="1">
                  <from>
                    <xdr:col>7</xdr:col>
                    <xdr:colOff>161925</xdr:colOff>
                    <xdr:row>20</xdr:row>
                    <xdr:rowOff>228600</xdr:rowOff>
                  </from>
                  <to>
                    <xdr:col>7</xdr:col>
                    <xdr:colOff>466725</xdr:colOff>
                    <xdr:row>21</xdr:row>
                    <xdr:rowOff>209550</xdr:rowOff>
                  </to>
                </anchor>
              </controlPr>
            </control>
          </mc:Choice>
        </mc:AlternateContent>
        <mc:AlternateContent xmlns:mc="http://schemas.openxmlformats.org/markup-compatibility/2006">
          <mc:Choice Requires="x14">
            <control shapeId="98401" r:id="rId48" name="Check Box 97">
              <controlPr defaultSize="0" autoFill="0" autoLine="0" autoPict="0">
                <anchor moveWithCells="1">
                  <from>
                    <xdr:col>11</xdr:col>
                    <xdr:colOff>142875</xdr:colOff>
                    <xdr:row>6</xdr:row>
                    <xdr:rowOff>619125</xdr:rowOff>
                  </from>
                  <to>
                    <xdr:col>11</xdr:col>
                    <xdr:colOff>457200</xdr:colOff>
                    <xdr:row>7</xdr:row>
                    <xdr:rowOff>209550</xdr:rowOff>
                  </to>
                </anchor>
              </controlPr>
            </control>
          </mc:Choice>
        </mc:AlternateContent>
        <mc:AlternateContent xmlns:mc="http://schemas.openxmlformats.org/markup-compatibility/2006">
          <mc:Choice Requires="x14">
            <control shapeId="98406" r:id="rId49" name="Check Box 95">
              <controlPr defaultSize="0" autoFill="0" autoLine="0" autoPict="0">
                <anchor moveWithCells="1">
                  <from>
                    <xdr:col>7</xdr:col>
                    <xdr:colOff>161925</xdr:colOff>
                    <xdr:row>19</xdr:row>
                    <xdr:rowOff>228600</xdr:rowOff>
                  </from>
                  <to>
                    <xdr:col>7</xdr:col>
                    <xdr:colOff>466725</xdr:colOff>
                    <xdr:row>20</xdr:row>
                    <xdr:rowOff>209550</xdr:rowOff>
                  </to>
                </anchor>
              </controlPr>
            </control>
          </mc:Choice>
        </mc:AlternateContent>
        <mc:AlternateContent xmlns:mc="http://schemas.openxmlformats.org/markup-compatibility/2006">
          <mc:Choice Requires="x14">
            <control shapeId="98407" r:id="rId50" name="Check Box 90">
              <controlPr defaultSize="0" autoFill="0" autoLine="0" autoPict="0">
                <anchor moveWithCells="1">
                  <from>
                    <xdr:col>7</xdr:col>
                    <xdr:colOff>161925</xdr:colOff>
                    <xdr:row>22</xdr:row>
                    <xdr:rowOff>9525</xdr:rowOff>
                  </from>
                  <to>
                    <xdr:col>7</xdr:col>
                    <xdr:colOff>466725</xdr:colOff>
                    <xdr:row>23</xdr:row>
                    <xdr:rowOff>0</xdr:rowOff>
                  </to>
                </anchor>
              </controlPr>
            </control>
          </mc:Choice>
        </mc:AlternateContent>
        <mc:AlternateContent xmlns:mc="http://schemas.openxmlformats.org/markup-compatibility/2006">
          <mc:Choice Requires="x14">
            <control shapeId="98408" r:id="rId51" name="Check Box 91">
              <controlPr defaultSize="0" autoFill="0" autoLine="0" autoPict="0">
                <anchor moveWithCells="1">
                  <from>
                    <xdr:col>7</xdr:col>
                    <xdr:colOff>161925</xdr:colOff>
                    <xdr:row>23</xdr:row>
                    <xdr:rowOff>28575</xdr:rowOff>
                  </from>
                  <to>
                    <xdr:col>7</xdr:col>
                    <xdr:colOff>485775</xdr:colOff>
                    <xdr:row>23</xdr:row>
                    <xdr:rowOff>190500</xdr:rowOff>
                  </to>
                </anchor>
              </controlPr>
            </control>
          </mc:Choice>
        </mc:AlternateContent>
        <mc:AlternateContent xmlns:mc="http://schemas.openxmlformats.org/markup-compatibility/2006">
          <mc:Choice Requires="x14">
            <control shapeId="98409" r:id="rId52" name="Check Box 93">
              <controlPr defaultSize="0" autoFill="0" autoLine="0" autoPict="0">
                <anchor moveWithCells="1">
                  <from>
                    <xdr:col>7</xdr:col>
                    <xdr:colOff>161925</xdr:colOff>
                    <xdr:row>24</xdr:row>
                    <xdr:rowOff>0</xdr:rowOff>
                  </from>
                  <to>
                    <xdr:col>7</xdr:col>
                    <xdr:colOff>466725</xdr:colOff>
                    <xdr:row>24</xdr:row>
                    <xdr:rowOff>209550</xdr:rowOff>
                  </to>
                </anchor>
              </controlPr>
            </control>
          </mc:Choice>
        </mc:AlternateContent>
        <mc:AlternateContent xmlns:mc="http://schemas.openxmlformats.org/markup-compatibility/2006">
          <mc:Choice Requires="x14">
            <control shapeId="98410" r:id="rId53" name="Check Box 95">
              <controlPr defaultSize="0" autoFill="0" autoLine="0" autoPict="0">
                <anchor moveWithCells="1">
                  <from>
                    <xdr:col>7</xdr:col>
                    <xdr:colOff>161925</xdr:colOff>
                    <xdr:row>26</xdr:row>
                    <xdr:rowOff>19050</xdr:rowOff>
                  </from>
                  <to>
                    <xdr:col>7</xdr:col>
                    <xdr:colOff>466725</xdr:colOff>
                    <xdr:row>27</xdr:row>
                    <xdr:rowOff>0</xdr:rowOff>
                  </to>
                </anchor>
              </controlPr>
            </control>
          </mc:Choice>
        </mc:AlternateContent>
        <mc:AlternateContent xmlns:mc="http://schemas.openxmlformats.org/markup-compatibility/2006">
          <mc:Choice Requires="x14">
            <control shapeId="98412" r:id="rId54" name="Check Box 95">
              <controlPr defaultSize="0" autoFill="0" autoLine="0" autoPict="0">
                <anchor moveWithCells="1">
                  <from>
                    <xdr:col>7</xdr:col>
                    <xdr:colOff>161925</xdr:colOff>
                    <xdr:row>25</xdr:row>
                    <xdr:rowOff>19050</xdr:rowOff>
                  </from>
                  <to>
                    <xdr:col>7</xdr:col>
                    <xdr:colOff>466725</xdr:colOff>
                    <xdr:row>26</xdr:row>
                    <xdr:rowOff>0</xdr:rowOff>
                  </to>
                </anchor>
              </controlPr>
            </control>
          </mc:Choice>
        </mc:AlternateContent>
        <mc:AlternateContent xmlns:mc="http://schemas.openxmlformats.org/markup-compatibility/2006">
          <mc:Choice Requires="x14">
            <control shapeId="98413" r:id="rId55" name="Check Box 109">
              <controlPr defaultSize="0" autoFill="0" autoLine="0" autoPict="0">
                <anchor moveWithCells="1">
                  <from>
                    <xdr:col>7</xdr:col>
                    <xdr:colOff>161925</xdr:colOff>
                    <xdr:row>27</xdr:row>
                    <xdr:rowOff>9525</xdr:rowOff>
                  </from>
                  <to>
                    <xdr:col>7</xdr:col>
                    <xdr:colOff>466725</xdr:colOff>
                    <xdr:row>28</xdr:row>
                    <xdr:rowOff>0</xdr:rowOff>
                  </to>
                </anchor>
              </controlPr>
            </control>
          </mc:Choice>
        </mc:AlternateContent>
        <mc:AlternateContent xmlns:mc="http://schemas.openxmlformats.org/markup-compatibility/2006">
          <mc:Choice Requires="x14">
            <control shapeId="98414" r:id="rId56" name="Check Box 110">
              <controlPr defaultSize="0" autoFill="0" autoLine="0" autoPict="0">
                <anchor moveWithCells="1">
                  <from>
                    <xdr:col>7</xdr:col>
                    <xdr:colOff>161925</xdr:colOff>
                    <xdr:row>28</xdr:row>
                    <xdr:rowOff>9525</xdr:rowOff>
                  </from>
                  <to>
                    <xdr:col>7</xdr:col>
                    <xdr:colOff>466725</xdr:colOff>
                    <xdr:row>29</xdr:row>
                    <xdr:rowOff>0</xdr:rowOff>
                  </to>
                </anchor>
              </controlPr>
            </control>
          </mc:Choice>
        </mc:AlternateContent>
        <mc:AlternateContent xmlns:mc="http://schemas.openxmlformats.org/markup-compatibility/2006">
          <mc:Choice Requires="x14">
            <control shapeId="98416" r:id="rId57" name="Check Box 112">
              <controlPr defaultSize="0" autoFill="0" autoLine="0" autoPict="0">
                <anchor moveWithCells="1">
                  <from>
                    <xdr:col>7</xdr:col>
                    <xdr:colOff>161925</xdr:colOff>
                    <xdr:row>41</xdr:row>
                    <xdr:rowOff>9525</xdr:rowOff>
                  </from>
                  <to>
                    <xdr:col>7</xdr:col>
                    <xdr:colOff>485775</xdr:colOff>
                    <xdr:row>42</xdr:row>
                    <xdr:rowOff>0</xdr:rowOff>
                  </to>
                </anchor>
              </controlPr>
            </control>
          </mc:Choice>
        </mc:AlternateContent>
        <mc:AlternateContent xmlns:mc="http://schemas.openxmlformats.org/markup-compatibility/2006">
          <mc:Choice Requires="x14">
            <control shapeId="98417" r:id="rId58" name="Check Box 113">
              <controlPr defaultSize="0" autoFill="0" autoLine="0" autoPict="0">
                <anchor moveWithCells="1">
                  <from>
                    <xdr:col>7</xdr:col>
                    <xdr:colOff>161925</xdr:colOff>
                    <xdr:row>29</xdr:row>
                    <xdr:rowOff>9525</xdr:rowOff>
                  </from>
                  <to>
                    <xdr:col>7</xdr:col>
                    <xdr:colOff>466725</xdr:colOff>
                    <xdr:row>30</xdr:row>
                    <xdr:rowOff>0</xdr:rowOff>
                  </to>
                </anchor>
              </controlPr>
            </control>
          </mc:Choice>
        </mc:AlternateContent>
        <mc:AlternateContent xmlns:mc="http://schemas.openxmlformats.org/markup-compatibility/2006">
          <mc:Choice Requires="x14">
            <control shapeId="98421" r:id="rId59" name="Check Box 117">
              <controlPr defaultSize="0" autoFill="0" autoLine="0" autoPict="0">
                <anchor moveWithCells="1">
                  <from>
                    <xdr:col>7</xdr:col>
                    <xdr:colOff>161925</xdr:colOff>
                    <xdr:row>30</xdr:row>
                    <xdr:rowOff>9525</xdr:rowOff>
                  </from>
                  <to>
                    <xdr:col>7</xdr:col>
                    <xdr:colOff>466725</xdr:colOff>
                    <xdr:row>31</xdr:row>
                    <xdr:rowOff>0</xdr:rowOff>
                  </to>
                </anchor>
              </controlPr>
            </control>
          </mc:Choice>
        </mc:AlternateContent>
        <mc:AlternateContent xmlns:mc="http://schemas.openxmlformats.org/markup-compatibility/2006">
          <mc:Choice Requires="x14">
            <control shapeId="98422" r:id="rId60" name="Check Box 118">
              <controlPr defaultSize="0" autoFill="0" autoLine="0" autoPict="0">
                <anchor moveWithCells="1">
                  <from>
                    <xdr:col>7</xdr:col>
                    <xdr:colOff>161925</xdr:colOff>
                    <xdr:row>31</xdr:row>
                    <xdr:rowOff>9525</xdr:rowOff>
                  </from>
                  <to>
                    <xdr:col>7</xdr:col>
                    <xdr:colOff>466725</xdr:colOff>
                    <xdr:row>32</xdr:row>
                    <xdr:rowOff>0</xdr:rowOff>
                  </to>
                </anchor>
              </controlPr>
            </control>
          </mc:Choice>
        </mc:AlternateContent>
        <mc:AlternateContent xmlns:mc="http://schemas.openxmlformats.org/markup-compatibility/2006">
          <mc:Choice Requires="x14">
            <control shapeId="98423" r:id="rId61" name="Check Box 119">
              <controlPr defaultSize="0" autoFill="0" autoLine="0" autoPict="0">
                <anchor moveWithCells="1">
                  <from>
                    <xdr:col>7</xdr:col>
                    <xdr:colOff>161925</xdr:colOff>
                    <xdr:row>32</xdr:row>
                    <xdr:rowOff>19050</xdr:rowOff>
                  </from>
                  <to>
                    <xdr:col>7</xdr:col>
                    <xdr:colOff>466725</xdr:colOff>
                    <xdr:row>33</xdr:row>
                    <xdr:rowOff>0</xdr:rowOff>
                  </to>
                </anchor>
              </controlPr>
            </control>
          </mc:Choice>
        </mc:AlternateContent>
        <mc:AlternateContent xmlns:mc="http://schemas.openxmlformats.org/markup-compatibility/2006">
          <mc:Choice Requires="x14">
            <control shapeId="98424" r:id="rId62" name="Check Box 120">
              <controlPr defaultSize="0" autoFill="0" autoLine="0" autoPict="0">
                <anchor moveWithCells="1">
                  <from>
                    <xdr:col>7</xdr:col>
                    <xdr:colOff>161925</xdr:colOff>
                    <xdr:row>34</xdr:row>
                    <xdr:rowOff>0</xdr:rowOff>
                  </from>
                  <to>
                    <xdr:col>7</xdr:col>
                    <xdr:colOff>466725</xdr:colOff>
                    <xdr:row>34</xdr:row>
                    <xdr:rowOff>209550</xdr:rowOff>
                  </to>
                </anchor>
              </controlPr>
            </control>
          </mc:Choice>
        </mc:AlternateContent>
        <mc:AlternateContent xmlns:mc="http://schemas.openxmlformats.org/markup-compatibility/2006">
          <mc:Choice Requires="x14">
            <control shapeId="98426" r:id="rId63" name="Check Box 122">
              <controlPr defaultSize="0" autoFill="0" autoLine="0" autoPict="0">
                <anchor moveWithCells="1">
                  <from>
                    <xdr:col>7</xdr:col>
                    <xdr:colOff>161925</xdr:colOff>
                    <xdr:row>33</xdr:row>
                    <xdr:rowOff>19050</xdr:rowOff>
                  </from>
                  <to>
                    <xdr:col>7</xdr:col>
                    <xdr:colOff>466725</xdr:colOff>
                    <xdr:row>34</xdr:row>
                    <xdr:rowOff>0</xdr:rowOff>
                  </to>
                </anchor>
              </controlPr>
            </control>
          </mc:Choice>
        </mc:AlternateContent>
        <mc:AlternateContent xmlns:mc="http://schemas.openxmlformats.org/markup-compatibility/2006">
          <mc:Choice Requires="x14">
            <control shapeId="98427" r:id="rId64" name="Check Box 123">
              <controlPr defaultSize="0" autoFill="0" autoLine="0" autoPict="0">
                <anchor moveWithCells="1">
                  <from>
                    <xdr:col>7</xdr:col>
                    <xdr:colOff>161925</xdr:colOff>
                    <xdr:row>35</xdr:row>
                    <xdr:rowOff>9525</xdr:rowOff>
                  </from>
                  <to>
                    <xdr:col>7</xdr:col>
                    <xdr:colOff>466725</xdr:colOff>
                    <xdr:row>36</xdr:row>
                    <xdr:rowOff>0</xdr:rowOff>
                  </to>
                </anchor>
              </controlPr>
            </control>
          </mc:Choice>
        </mc:AlternateContent>
        <mc:AlternateContent xmlns:mc="http://schemas.openxmlformats.org/markup-compatibility/2006">
          <mc:Choice Requires="x14">
            <control shapeId="98428" r:id="rId65" name="Check Box 124">
              <controlPr defaultSize="0" autoFill="0" autoLine="0" autoPict="0">
                <anchor moveWithCells="1">
                  <from>
                    <xdr:col>7</xdr:col>
                    <xdr:colOff>161925</xdr:colOff>
                    <xdr:row>36</xdr:row>
                    <xdr:rowOff>9525</xdr:rowOff>
                  </from>
                  <to>
                    <xdr:col>7</xdr:col>
                    <xdr:colOff>466725</xdr:colOff>
                    <xdr:row>37</xdr:row>
                    <xdr:rowOff>0</xdr:rowOff>
                  </to>
                </anchor>
              </controlPr>
            </control>
          </mc:Choice>
        </mc:AlternateContent>
        <mc:AlternateContent xmlns:mc="http://schemas.openxmlformats.org/markup-compatibility/2006">
          <mc:Choice Requires="x14">
            <control shapeId="98430" r:id="rId66" name="Check Box 126">
              <controlPr defaultSize="0" autoFill="0" autoLine="0" autoPict="0">
                <anchor moveWithCells="1">
                  <from>
                    <xdr:col>7</xdr:col>
                    <xdr:colOff>161925</xdr:colOff>
                    <xdr:row>37</xdr:row>
                    <xdr:rowOff>19050</xdr:rowOff>
                  </from>
                  <to>
                    <xdr:col>7</xdr:col>
                    <xdr:colOff>466725</xdr:colOff>
                    <xdr:row>38</xdr:row>
                    <xdr:rowOff>0</xdr:rowOff>
                  </to>
                </anchor>
              </controlPr>
            </control>
          </mc:Choice>
        </mc:AlternateContent>
        <mc:AlternateContent xmlns:mc="http://schemas.openxmlformats.org/markup-compatibility/2006">
          <mc:Choice Requires="x14">
            <control shapeId="98432" r:id="rId67" name="Check Box 128">
              <controlPr defaultSize="0" autoFill="0" autoLine="0" autoPict="0">
                <anchor moveWithCells="1">
                  <from>
                    <xdr:col>7</xdr:col>
                    <xdr:colOff>161925</xdr:colOff>
                    <xdr:row>39</xdr:row>
                    <xdr:rowOff>9525</xdr:rowOff>
                  </from>
                  <to>
                    <xdr:col>7</xdr:col>
                    <xdr:colOff>466725</xdr:colOff>
                    <xdr:row>40</xdr:row>
                    <xdr:rowOff>0</xdr:rowOff>
                  </to>
                </anchor>
              </controlPr>
            </control>
          </mc:Choice>
        </mc:AlternateContent>
        <mc:AlternateContent xmlns:mc="http://schemas.openxmlformats.org/markup-compatibility/2006">
          <mc:Choice Requires="x14">
            <control shapeId="98433" r:id="rId68" name="Check Box 129">
              <controlPr defaultSize="0" autoFill="0" autoLine="0" autoPict="0">
                <anchor moveWithCells="1">
                  <from>
                    <xdr:col>7</xdr:col>
                    <xdr:colOff>161925</xdr:colOff>
                    <xdr:row>40</xdr:row>
                    <xdr:rowOff>9525</xdr:rowOff>
                  </from>
                  <to>
                    <xdr:col>7</xdr:col>
                    <xdr:colOff>466725</xdr:colOff>
                    <xdr:row>41</xdr:row>
                    <xdr:rowOff>0</xdr:rowOff>
                  </to>
                </anchor>
              </controlPr>
            </control>
          </mc:Choice>
        </mc:AlternateContent>
        <mc:AlternateContent xmlns:mc="http://schemas.openxmlformats.org/markup-compatibility/2006">
          <mc:Choice Requires="x14">
            <control shapeId="98434" r:id="rId69" name="Check Box 130">
              <controlPr defaultSize="0" autoFill="0" autoLine="0" autoPict="0">
                <anchor moveWithCells="1">
                  <from>
                    <xdr:col>7</xdr:col>
                    <xdr:colOff>161925</xdr:colOff>
                    <xdr:row>38</xdr:row>
                    <xdr:rowOff>9525</xdr:rowOff>
                  </from>
                  <to>
                    <xdr:col>7</xdr:col>
                    <xdr:colOff>466725</xdr:colOff>
                    <xdr:row>39</xdr:row>
                    <xdr:rowOff>0</xdr:rowOff>
                  </to>
                </anchor>
              </controlPr>
            </control>
          </mc:Choice>
        </mc:AlternateContent>
        <mc:AlternateContent xmlns:mc="http://schemas.openxmlformats.org/markup-compatibility/2006">
          <mc:Choice Requires="x14">
            <control shapeId="98444" r:id="rId70" name="Check Box 10">
              <controlPr defaultSize="0" autoFill="0" autoLine="0" autoPict="0">
                <anchor moveWithCells="1">
                  <from>
                    <xdr:col>11</xdr:col>
                    <xdr:colOff>142875</xdr:colOff>
                    <xdr:row>9</xdr:row>
                    <xdr:rowOff>219075</xdr:rowOff>
                  </from>
                  <to>
                    <xdr:col>11</xdr:col>
                    <xdr:colOff>457200</xdr:colOff>
                    <xdr:row>10</xdr:row>
                    <xdr:rowOff>209550</xdr:rowOff>
                  </to>
                </anchor>
              </controlPr>
            </control>
          </mc:Choice>
        </mc:AlternateContent>
        <mc:AlternateContent xmlns:mc="http://schemas.openxmlformats.org/markup-compatibility/2006">
          <mc:Choice Requires="x14">
            <control shapeId="98445" r:id="rId71" name="Check Box 7">
              <controlPr defaultSize="0" autoFill="0" autoLine="0" autoPict="0">
                <anchor moveWithCells="1">
                  <from>
                    <xdr:col>11</xdr:col>
                    <xdr:colOff>142875</xdr:colOff>
                    <xdr:row>27</xdr:row>
                    <xdr:rowOff>9525</xdr:rowOff>
                  </from>
                  <to>
                    <xdr:col>11</xdr:col>
                    <xdr:colOff>457200</xdr:colOff>
                    <xdr:row>28</xdr:row>
                    <xdr:rowOff>0</xdr:rowOff>
                  </to>
                </anchor>
              </controlPr>
            </control>
          </mc:Choice>
        </mc:AlternateContent>
        <mc:AlternateContent xmlns:mc="http://schemas.openxmlformats.org/markup-compatibility/2006">
          <mc:Choice Requires="x14">
            <control shapeId="98446" r:id="rId72" name="Check Box 7">
              <controlPr defaultSize="0" autoFill="0" autoLine="0" autoPict="0">
                <anchor moveWithCells="1">
                  <from>
                    <xdr:col>11</xdr:col>
                    <xdr:colOff>142875</xdr:colOff>
                    <xdr:row>28</xdr:row>
                    <xdr:rowOff>9525</xdr:rowOff>
                  </from>
                  <to>
                    <xdr:col>11</xdr:col>
                    <xdr:colOff>457200</xdr:colOff>
                    <xdr:row>29</xdr:row>
                    <xdr:rowOff>0</xdr:rowOff>
                  </to>
                </anchor>
              </controlPr>
            </control>
          </mc:Choice>
        </mc:AlternateContent>
        <mc:AlternateContent xmlns:mc="http://schemas.openxmlformats.org/markup-compatibility/2006">
          <mc:Choice Requires="x14">
            <control shapeId="98447" r:id="rId73" name="Check Box 7">
              <controlPr defaultSize="0" autoFill="0" autoLine="0" autoPict="0">
                <anchor moveWithCells="1">
                  <from>
                    <xdr:col>11</xdr:col>
                    <xdr:colOff>142875</xdr:colOff>
                    <xdr:row>29</xdr:row>
                    <xdr:rowOff>9525</xdr:rowOff>
                  </from>
                  <to>
                    <xdr:col>11</xdr:col>
                    <xdr:colOff>457200</xdr:colOff>
                    <xdr:row>30</xdr:row>
                    <xdr:rowOff>0</xdr:rowOff>
                  </to>
                </anchor>
              </controlPr>
            </control>
          </mc:Choice>
        </mc:AlternateContent>
        <mc:AlternateContent xmlns:mc="http://schemas.openxmlformats.org/markup-compatibility/2006">
          <mc:Choice Requires="x14">
            <control shapeId="98448" r:id="rId74" name="Check Box 7">
              <controlPr defaultSize="0" autoFill="0" autoLine="0" autoPict="0">
                <anchor moveWithCells="1">
                  <from>
                    <xdr:col>11</xdr:col>
                    <xdr:colOff>142875</xdr:colOff>
                    <xdr:row>30</xdr:row>
                    <xdr:rowOff>9525</xdr:rowOff>
                  </from>
                  <to>
                    <xdr:col>11</xdr:col>
                    <xdr:colOff>457200</xdr:colOff>
                    <xdr:row>31</xdr:row>
                    <xdr:rowOff>0</xdr:rowOff>
                  </to>
                </anchor>
              </controlPr>
            </control>
          </mc:Choice>
        </mc:AlternateContent>
        <mc:AlternateContent xmlns:mc="http://schemas.openxmlformats.org/markup-compatibility/2006">
          <mc:Choice Requires="x14">
            <control shapeId="98449" r:id="rId75" name="Check Box 7">
              <controlPr defaultSize="0" autoFill="0" autoLine="0" autoPict="0">
                <anchor moveWithCells="1">
                  <from>
                    <xdr:col>11</xdr:col>
                    <xdr:colOff>142875</xdr:colOff>
                    <xdr:row>26</xdr:row>
                    <xdr:rowOff>19050</xdr:rowOff>
                  </from>
                  <to>
                    <xdr:col>11</xdr:col>
                    <xdr:colOff>457200</xdr:colOff>
                    <xdr:row>27</xdr:row>
                    <xdr:rowOff>0</xdr:rowOff>
                  </to>
                </anchor>
              </controlPr>
            </control>
          </mc:Choice>
        </mc:AlternateContent>
        <mc:AlternateContent xmlns:mc="http://schemas.openxmlformats.org/markup-compatibility/2006">
          <mc:Choice Requires="x14">
            <control shapeId="98450" r:id="rId76" name="Check Box 7">
              <controlPr defaultSize="0" autoFill="0" autoLine="0" autoPict="0">
                <anchor moveWithCells="1">
                  <from>
                    <xdr:col>11</xdr:col>
                    <xdr:colOff>142875</xdr:colOff>
                    <xdr:row>31</xdr:row>
                    <xdr:rowOff>9525</xdr:rowOff>
                  </from>
                  <to>
                    <xdr:col>11</xdr:col>
                    <xdr:colOff>457200</xdr:colOff>
                    <xdr:row>32</xdr:row>
                    <xdr:rowOff>0</xdr:rowOff>
                  </to>
                </anchor>
              </controlPr>
            </control>
          </mc:Choice>
        </mc:AlternateContent>
        <mc:AlternateContent xmlns:mc="http://schemas.openxmlformats.org/markup-compatibility/2006">
          <mc:Choice Requires="x14">
            <control shapeId="98451" r:id="rId77" name="Check Box 7">
              <controlPr defaultSize="0" autoFill="0" autoLine="0" autoPict="0">
                <anchor moveWithCells="1">
                  <from>
                    <xdr:col>11</xdr:col>
                    <xdr:colOff>142875</xdr:colOff>
                    <xdr:row>32</xdr:row>
                    <xdr:rowOff>9525</xdr:rowOff>
                  </from>
                  <to>
                    <xdr:col>11</xdr:col>
                    <xdr:colOff>457200</xdr:colOff>
                    <xdr:row>33</xdr:row>
                    <xdr:rowOff>0</xdr:rowOff>
                  </to>
                </anchor>
              </controlPr>
            </control>
          </mc:Choice>
        </mc:AlternateContent>
        <mc:AlternateContent xmlns:mc="http://schemas.openxmlformats.org/markup-compatibility/2006">
          <mc:Choice Requires="x14">
            <control shapeId="98452" r:id="rId78" name="Check Box 7">
              <controlPr defaultSize="0" autoFill="0" autoLine="0" autoPict="0">
                <anchor moveWithCells="1">
                  <from>
                    <xdr:col>11</xdr:col>
                    <xdr:colOff>142875</xdr:colOff>
                    <xdr:row>33</xdr:row>
                    <xdr:rowOff>9525</xdr:rowOff>
                  </from>
                  <to>
                    <xdr:col>11</xdr:col>
                    <xdr:colOff>457200</xdr:colOff>
                    <xdr:row>34</xdr:row>
                    <xdr:rowOff>0</xdr:rowOff>
                  </to>
                </anchor>
              </controlPr>
            </control>
          </mc:Choice>
        </mc:AlternateContent>
        <mc:AlternateContent xmlns:mc="http://schemas.openxmlformats.org/markup-compatibility/2006">
          <mc:Choice Requires="x14">
            <control shapeId="98454" r:id="rId79" name="Check Box 7">
              <controlPr defaultSize="0" autoFill="0" autoLine="0" autoPict="0">
                <anchor moveWithCells="1">
                  <from>
                    <xdr:col>11</xdr:col>
                    <xdr:colOff>142875</xdr:colOff>
                    <xdr:row>33</xdr:row>
                    <xdr:rowOff>228600</xdr:rowOff>
                  </from>
                  <to>
                    <xdr:col>11</xdr:col>
                    <xdr:colOff>457200</xdr:colOff>
                    <xdr:row>35</xdr:row>
                    <xdr:rowOff>0</xdr:rowOff>
                  </to>
                </anchor>
              </controlPr>
            </control>
          </mc:Choice>
        </mc:AlternateContent>
        <mc:AlternateContent xmlns:mc="http://schemas.openxmlformats.org/markup-compatibility/2006">
          <mc:Choice Requires="x14">
            <control shapeId="98455" r:id="rId80" name="Check Box 7">
              <controlPr defaultSize="0" autoFill="0" autoLine="0" autoPict="0">
                <anchor moveWithCells="1">
                  <from>
                    <xdr:col>11</xdr:col>
                    <xdr:colOff>142875</xdr:colOff>
                    <xdr:row>35</xdr:row>
                    <xdr:rowOff>9525</xdr:rowOff>
                  </from>
                  <to>
                    <xdr:col>11</xdr:col>
                    <xdr:colOff>457200</xdr:colOff>
                    <xdr:row>36</xdr:row>
                    <xdr:rowOff>0</xdr:rowOff>
                  </to>
                </anchor>
              </controlPr>
            </control>
          </mc:Choice>
        </mc:AlternateContent>
        <mc:AlternateContent xmlns:mc="http://schemas.openxmlformats.org/markup-compatibility/2006">
          <mc:Choice Requires="x14">
            <control shapeId="98457" r:id="rId81" name="Check Box 7">
              <controlPr defaultSize="0" autoFill="0" autoLine="0" autoPict="0">
                <anchor moveWithCells="1">
                  <from>
                    <xdr:col>11</xdr:col>
                    <xdr:colOff>142875</xdr:colOff>
                    <xdr:row>36</xdr:row>
                    <xdr:rowOff>9525</xdr:rowOff>
                  </from>
                  <to>
                    <xdr:col>11</xdr:col>
                    <xdr:colOff>457200</xdr:colOff>
                    <xdr:row>37</xdr:row>
                    <xdr:rowOff>0</xdr:rowOff>
                  </to>
                </anchor>
              </controlPr>
            </control>
          </mc:Choice>
        </mc:AlternateContent>
        <mc:AlternateContent xmlns:mc="http://schemas.openxmlformats.org/markup-compatibility/2006">
          <mc:Choice Requires="x14">
            <control shapeId="98458" r:id="rId82" name="Check Box 7">
              <controlPr defaultSize="0" autoFill="0" autoLine="0" autoPict="0">
                <anchor moveWithCells="1">
                  <from>
                    <xdr:col>11</xdr:col>
                    <xdr:colOff>142875</xdr:colOff>
                    <xdr:row>37</xdr:row>
                    <xdr:rowOff>9525</xdr:rowOff>
                  </from>
                  <to>
                    <xdr:col>11</xdr:col>
                    <xdr:colOff>457200</xdr:colOff>
                    <xdr:row>38</xdr:row>
                    <xdr:rowOff>0</xdr:rowOff>
                  </to>
                </anchor>
              </controlPr>
            </control>
          </mc:Choice>
        </mc:AlternateContent>
        <mc:AlternateContent xmlns:mc="http://schemas.openxmlformats.org/markup-compatibility/2006">
          <mc:Choice Requires="x14">
            <control shapeId="98459" r:id="rId83" name="Check Box 7">
              <controlPr defaultSize="0" autoFill="0" autoLine="0" autoPict="0">
                <anchor moveWithCells="1">
                  <from>
                    <xdr:col>11</xdr:col>
                    <xdr:colOff>142875</xdr:colOff>
                    <xdr:row>38</xdr:row>
                    <xdr:rowOff>9525</xdr:rowOff>
                  </from>
                  <to>
                    <xdr:col>11</xdr:col>
                    <xdr:colOff>457200</xdr:colOff>
                    <xdr:row>39</xdr:row>
                    <xdr:rowOff>0</xdr:rowOff>
                  </to>
                </anchor>
              </controlPr>
            </control>
          </mc:Choice>
        </mc:AlternateContent>
        <mc:AlternateContent xmlns:mc="http://schemas.openxmlformats.org/markup-compatibility/2006">
          <mc:Choice Requires="x14">
            <control shapeId="98460" r:id="rId84" name="Check Box 7">
              <controlPr defaultSize="0" autoFill="0" autoLine="0" autoPict="0">
                <anchor moveWithCells="1">
                  <from>
                    <xdr:col>11</xdr:col>
                    <xdr:colOff>142875</xdr:colOff>
                    <xdr:row>39</xdr:row>
                    <xdr:rowOff>0</xdr:rowOff>
                  </from>
                  <to>
                    <xdr:col>11</xdr:col>
                    <xdr:colOff>457200</xdr:colOff>
                    <xdr:row>40</xdr:row>
                    <xdr:rowOff>0</xdr:rowOff>
                  </to>
                </anchor>
              </controlPr>
            </control>
          </mc:Choice>
        </mc:AlternateContent>
        <mc:AlternateContent xmlns:mc="http://schemas.openxmlformats.org/markup-compatibility/2006">
          <mc:Choice Requires="x14">
            <control shapeId="98461" r:id="rId85" name="Check Box 7">
              <controlPr defaultSize="0" autoFill="0" autoLine="0" autoPict="0">
                <anchor moveWithCells="1">
                  <from>
                    <xdr:col>11</xdr:col>
                    <xdr:colOff>142875</xdr:colOff>
                    <xdr:row>40</xdr:row>
                    <xdr:rowOff>9525</xdr:rowOff>
                  </from>
                  <to>
                    <xdr:col>11</xdr:col>
                    <xdr:colOff>457200</xdr:colOff>
                    <xdr:row>41</xdr:row>
                    <xdr:rowOff>0</xdr:rowOff>
                  </to>
                </anchor>
              </controlPr>
            </control>
          </mc:Choice>
        </mc:AlternateContent>
        <mc:AlternateContent xmlns:mc="http://schemas.openxmlformats.org/markup-compatibility/2006">
          <mc:Choice Requires="x14">
            <control shapeId="98462" r:id="rId86" name="Check Box 7">
              <controlPr defaultSize="0" autoFill="0" autoLine="0" autoPict="0">
                <anchor moveWithCells="1">
                  <from>
                    <xdr:col>11</xdr:col>
                    <xdr:colOff>142875</xdr:colOff>
                    <xdr:row>41</xdr:row>
                    <xdr:rowOff>9525</xdr:rowOff>
                  </from>
                  <to>
                    <xdr:col>11</xdr:col>
                    <xdr:colOff>457200</xdr:colOff>
                    <xdr:row>42</xdr:row>
                    <xdr:rowOff>0</xdr:rowOff>
                  </to>
                </anchor>
              </controlPr>
            </control>
          </mc:Choice>
        </mc:AlternateContent>
        <mc:AlternateContent xmlns:mc="http://schemas.openxmlformats.org/markup-compatibility/2006">
          <mc:Choice Requires="x14">
            <control shapeId="98463" r:id="rId87" name="Check Box 7">
              <controlPr defaultSize="0" autoFill="0" autoLine="0" autoPict="0">
                <anchor moveWithCells="1">
                  <from>
                    <xdr:col>12</xdr:col>
                    <xdr:colOff>142875</xdr:colOff>
                    <xdr:row>23</xdr:row>
                    <xdr:rowOff>0</xdr:rowOff>
                  </from>
                  <to>
                    <xdr:col>12</xdr:col>
                    <xdr:colOff>514350</xdr:colOff>
                    <xdr:row>24</xdr:row>
                    <xdr:rowOff>0</xdr:rowOff>
                  </to>
                </anchor>
              </controlPr>
            </control>
          </mc:Choice>
        </mc:AlternateContent>
        <mc:AlternateContent xmlns:mc="http://schemas.openxmlformats.org/markup-compatibility/2006">
          <mc:Choice Requires="x14">
            <control shapeId="98464" r:id="rId88" name="Check Box 7">
              <controlPr defaultSize="0" autoFill="0" autoLine="0" autoPict="0">
                <anchor moveWithCells="1">
                  <from>
                    <xdr:col>12</xdr:col>
                    <xdr:colOff>142875</xdr:colOff>
                    <xdr:row>24</xdr:row>
                    <xdr:rowOff>0</xdr:rowOff>
                  </from>
                  <to>
                    <xdr:col>12</xdr:col>
                    <xdr:colOff>514350</xdr:colOff>
                    <xdr:row>25</xdr:row>
                    <xdr:rowOff>0</xdr:rowOff>
                  </to>
                </anchor>
              </controlPr>
            </control>
          </mc:Choice>
        </mc:AlternateContent>
        <mc:AlternateContent xmlns:mc="http://schemas.openxmlformats.org/markup-compatibility/2006">
          <mc:Choice Requires="x14">
            <control shapeId="98466" r:id="rId89" name="Check Box 7">
              <controlPr defaultSize="0" autoFill="0" autoLine="0" autoPict="0">
                <anchor moveWithCells="1">
                  <from>
                    <xdr:col>12</xdr:col>
                    <xdr:colOff>142875</xdr:colOff>
                    <xdr:row>25</xdr:row>
                    <xdr:rowOff>9525</xdr:rowOff>
                  </from>
                  <to>
                    <xdr:col>12</xdr:col>
                    <xdr:colOff>514350</xdr:colOff>
                    <xdr:row>26</xdr:row>
                    <xdr:rowOff>0</xdr:rowOff>
                  </to>
                </anchor>
              </controlPr>
            </control>
          </mc:Choice>
        </mc:AlternateContent>
        <mc:AlternateContent xmlns:mc="http://schemas.openxmlformats.org/markup-compatibility/2006">
          <mc:Choice Requires="x14">
            <control shapeId="98467" r:id="rId90" name="Check Box 7">
              <controlPr defaultSize="0" autoFill="0" autoLine="0" autoPict="0">
                <anchor moveWithCells="1">
                  <from>
                    <xdr:col>12</xdr:col>
                    <xdr:colOff>142875</xdr:colOff>
                    <xdr:row>26</xdr:row>
                    <xdr:rowOff>19050</xdr:rowOff>
                  </from>
                  <to>
                    <xdr:col>12</xdr:col>
                    <xdr:colOff>514350</xdr:colOff>
                    <xdr:row>27</xdr:row>
                    <xdr:rowOff>0</xdr:rowOff>
                  </to>
                </anchor>
              </controlPr>
            </control>
          </mc:Choice>
        </mc:AlternateContent>
        <mc:AlternateContent xmlns:mc="http://schemas.openxmlformats.org/markup-compatibility/2006">
          <mc:Choice Requires="x14">
            <control shapeId="98468" r:id="rId91" name="Check Box 7">
              <controlPr defaultSize="0" autoFill="0" autoLine="0" autoPict="0">
                <anchor moveWithCells="1">
                  <from>
                    <xdr:col>12</xdr:col>
                    <xdr:colOff>142875</xdr:colOff>
                    <xdr:row>27</xdr:row>
                    <xdr:rowOff>9525</xdr:rowOff>
                  </from>
                  <to>
                    <xdr:col>12</xdr:col>
                    <xdr:colOff>514350</xdr:colOff>
                    <xdr:row>28</xdr:row>
                    <xdr:rowOff>0</xdr:rowOff>
                  </to>
                </anchor>
              </controlPr>
            </control>
          </mc:Choice>
        </mc:AlternateContent>
        <mc:AlternateContent xmlns:mc="http://schemas.openxmlformats.org/markup-compatibility/2006">
          <mc:Choice Requires="x14">
            <control shapeId="98469" r:id="rId92" name="Check Box 7">
              <controlPr defaultSize="0" autoFill="0" autoLine="0" autoPict="0">
                <anchor moveWithCells="1">
                  <from>
                    <xdr:col>12</xdr:col>
                    <xdr:colOff>142875</xdr:colOff>
                    <xdr:row>28</xdr:row>
                    <xdr:rowOff>9525</xdr:rowOff>
                  </from>
                  <to>
                    <xdr:col>12</xdr:col>
                    <xdr:colOff>514350</xdr:colOff>
                    <xdr:row>29</xdr:row>
                    <xdr:rowOff>0</xdr:rowOff>
                  </to>
                </anchor>
              </controlPr>
            </control>
          </mc:Choice>
        </mc:AlternateContent>
        <mc:AlternateContent xmlns:mc="http://schemas.openxmlformats.org/markup-compatibility/2006">
          <mc:Choice Requires="x14">
            <control shapeId="98470" r:id="rId93" name="Check Box 7">
              <controlPr defaultSize="0" autoFill="0" autoLine="0" autoPict="0">
                <anchor moveWithCells="1">
                  <from>
                    <xdr:col>12</xdr:col>
                    <xdr:colOff>142875</xdr:colOff>
                    <xdr:row>29</xdr:row>
                    <xdr:rowOff>9525</xdr:rowOff>
                  </from>
                  <to>
                    <xdr:col>12</xdr:col>
                    <xdr:colOff>514350</xdr:colOff>
                    <xdr:row>30</xdr:row>
                    <xdr:rowOff>0</xdr:rowOff>
                  </to>
                </anchor>
              </controlPr>
            </control>
          </mc:Choice>
        </mc:AlternateContent>
        <mc:AlternateContent xmlns:mc="http://schemas.openxmlformats.org/markup-compatibility/2006">
          <mc:Choice Requires="x14">
            <control shapeId="98471" r:id="rId94" name="Check Box 7">
              <controlPr defaultSize="0" autoFill="0" autoLine="0" autoPict="0">
                <anchor moveWithCells="1">
                  <from>
                    <xdr:col>12</xdr:col>
                    <xdr:colOff>142875</xdr:colOff>
                    <xdr:row>30</xdr:row>
                    <xdr:rowOff>9525</xdr:rowOff>
                  </from>
                  <to>
                    <xdr:col>12</xdr:col>
                    <xdr:colOff>514350</xdr:colOff>
                    <xdr:row>31</xdr:row>
                    <xdr:rowOff>0</xdr:rowOff>
                  </to>
                </anchor>
              </controlPr>
            </control>
          </mc:Choice>
        </mc:AlternateContent>
        <mc:AlternateContent xmlns:mc="http://schemas.openxmlformats.org/markup-compatibility/2006">
          <mc:Choice Requires="x14">
            <control shapeId="98472" r:id="rId95" name="Check Box 7">
              <controlPr defaultSize="0" autoFill="0" autoLine="0" autoPict="0">
                <anchor moveWithCells="1">
                  <from>
                    <xdr:col>12</xdr:col>
                    <xdr:colOff>142875</xdr:colOff>
                    <xdr:row>31</xdr:row>
                    <xdr:rowOff>9525</xdr:rowOff>
                  </from>
                  <to>
                    <xdr:col>12</xdr:col>
                    <xdr:colOff>514350</xdr:colOff>
                    <xdr:row>32</xdr:row>
                    <xdr:rowOff>0</xdr:rowOff>
                  </to>
                </anchor>
              </controlPr>
            </control>
          </mc:Choice>
        </mc:AlternateContent>
        <mc:AlternateContent xmlns:mc="http://schemas.openxmlformats.org/markup-compatibility/2006">
          <mc:Choice Requires="x14">
            <control shapeId="98473" r:id="rId96" name="Check Box 7">
              <controlPr defaultSize="0" autoFill="0" autoLine="0" autoPict="0">
                <anchor moveWithCells="1">
                  <from>
                    <xdr:col>12</xdr:col>
                    <xdr:colOff>142875</xdr:colOff>
                    <xdr:row>32</xdr:row>
                    <xdr:rowOff>9525</xdr:rowOff>
                  </from>
                  <to>
                    <xdr:col>12</xdr:col>
                    <xdr:colOff>514350</xdr:colOff>
                    <xdr:row>33</xdr:row>
                    <xdr:rowOff>0</xdr:rowOff>
                  </to>
                </anchor>
              </controlPr>
            </control>
          </mc:Choice>
        </mc:AlternateContent>
        <mc:AlternateContent xmlns:mc="http://schemas.openxmlformats.org/markup-compatibility/2006">
          <mc:Choice Requires="x14">
            <control shapeId="98474" r:id="rId97" name="Check Box 7">
              <controlPr defaultSize="0" autoFill="0" autoLine="0" autoPict="0">
                <anchor moveWithCells="1">
                  <from>
                    <xdr:col>12</xdr:col>
                    <xdr:colOff>142875</xdr:colOff>
                    <xdr:row>33</xdr:row>
                    <xdr:rowOff>9525</xdr:rowOff>
                  </from>
                  <to>
                    <xdr:col>12</xdr:col>
                    <xdr:colOff>514350</xdr:colOff>
                    <xdr:row>34</xdr:row>
                    <xdr:rowOff>0</xdr:rowOff>
                  </to>
                </anchor>
              </controlPr>
            </control>
          </mc:Choice>
        </mc:AlternateContent>
        <mc:AlternateContent xmlns:mc="http://schemas.openxmlformats.org/markup-compatibility/2006">
          <mc:Choice Requires="x14">
            <control shapeId="98475" r:id="rId98" name="Check Box 7">
              <controlPr defaultSize="0" autoFill="0" autoLine="0" autoPict="0">
                <anchor moveWithCells="1">
                  <from>
                    <xdr:col>12</xdr:col>
                    <xdr:colOff>142875</xdr:colOff>
                    <xdr:row>34</xdr:row>
                    <xdr:rowOff>0</xdr:rowOff>
                  </from>
                  <to>
                    <xdr:col>12</xdr:col>
                    <xdr:colOff>514350</xdr:colOff>
                    <xdr:row>35</xdr:row>
                    <xdr:rowOff>0</xdr:rowOff>
                  </to>
                </anchor>
              </controlPr>
            </control>
          </mc:Choice>
        </mc:AlternateContent>
        <mc:AlternateContent xmlns:mc="http://schemas.openxmlformats.org/markup-compatibility/2006">
          <mc:Choice Requires="x14">
            <control shapeId="98476" r:id="rId99" name="Check Box 7">
              <controlPr defaultSize="0" autoFill="0" autoLine="0" autoPict="0">
                <anchor moveWithCells="1">
                  <from>
                    <xdr:col>12</xdr:col>
                    <xdr:colOff>142875</xdr:colOff>
                    <xdr:row>35</xdr:row>
                    <xdr:rowOff>9525</xdr:rowOff>
                  </from>
                  <to>
                    <xdr:col>12</xdr:col>
                    <xdr:colOff>514350</xdr:colOff>
                    <xdr:row>36</xdr:row>
                    <xdr:rowOff>0</xdr:rowOff>
                  </to>
                </anchor>
              </controlPr>
            </control>
          </mc:Choice>
        </mc:AlternateContent>
        <mc:AlternateContent xmlns:mc="http://schemas.openxmlformats.org/markup-compatibility/2006">
          <mc:Choice Requires="x14">
            <control shapeId="98477" r:id="rId100" name="Check Box 7">
              <controlPr defaultSize="0" autoFill="0" autoLine="0" autoPict="0">
                <anchor moveWithCells="1">
                  <from>
                    <xdr:col>12</xdr:col>
                    <xdr:colOff>142875</xdr:colOff>
                    <xdr:row>36</xdr:row>
                    <xdr:rowOff>9525</xdr:rowOff>
                  </from>
                  <to>
                    <xdr:col>12</xdr:col>
                    <xdr:colOff>514350</xdr:colOff>
                    <xdr:row>37</xdr:row>
                    <xdr:rowOff>0</xdr:rowOff>
                  </to>
                </anchor>
              </controlPr>
            </control>
          </mc:Choice>
        </mc:AlternateContent>
        <mc:AlternateContent xmlns:mc="http://schemas.openxmlformats.org/markup-compatibility/2006">
          <mc:Choice Requires="x14">
            <control shapeId="98478" r:id="rId101" name="Check Box 7">
              <controlPr defaultSize="0" autoFill="0" autoLine="0" autoPict="0">
                <anchor moveWithCells="1">
                  <from>
                    <xdr:col>12</xdr:col>
                    <xdr:colOff>142875</xdr:colOff>
                    <xdr:row>37</xdr:row>
                    <xdr:rowOff>9525</xdr:rowOff>
                  </from>
                  <to>
                    <xdr:col>12</xdr:col>
                    <xdr:colOff>514350</xdr:colOff>
                    <xdr:row>38</xdr:row>
                    <xdr:rowOff>0</xdr:rowOff>
                  </to>
                </anchor>
              </controlPr>
            </control>
          </mc:Choice>
        </mc:AlternateContent>
        <mc:AlternateContent xmlns:mc="http://schemas.openxmlformats.org/markup-compatibility/2006">
          <mc:Choice Requires="x14">
            <control shapeId="98479" r:id="rId102" name="Check Box 7">
              <controlPr defaultSize="0" autoFill="0" autoLine="0" autoPict="0">
                <anchor moveWithCells="1">
                  <from>
                    <xdr:col>12</xdr:col>
                    <xdr:colOff>142875</xdr:colOff>
                    <xdr:row>38</xdr:row>
                    <xdr:rowOff>9525</xdr:rowOff>
                  </from>
                  <to>
                    <xdr:col>12</xdr:col>
                    <xdr:colOff>514350</xdr:colOff>
                    <xdr:row>39</xdr:row>
                    <xdr:rowOff>0</xdr:rowOff>
                  </to>
                </anchor>
              </controlPr>
            </control>
          </mc:Choice>
        </mc:AlternateContent>
        <mc:AlternateContent xmlns:mc="http://schemas.openxmlformats.org/markup-compatibility/2006">
          <mc:Choice Requires="x14">
            <control shapeId="98480" r:id="rId103" name="Check Box 7">
              <controlPr defaultSize="0" autoFill="0" autoLine="0" autoPict="0">
                <anchor moveWithCells="1">
                  <from>
                    <xdr:col>12</xdr:col>
                    <xdr:colOff>142875</xdr:colOff>
                    <xdr:row>39</xdr:row>
                    <xdr:rowOff>0</xdr:rowOff>
                  </from>
                  <to>
                    <xdr:col>12</xdr:col>
                    <xdr:colOff>514350</xdr:colOff>
                    <xdr:row>40</xdr:row>
                    <xdr:rowOff>0</xdr:rowOff>
                  </to>
                </anchor>
              </controlPr>
            </control>
          </mc:Choice>
        </mc:AlternateContent>
        <mc:AlternateContent xmlns:mc="http://schemas.openxmlformats.org/markup-compatibility/2006">
          <mc:Choice Requires="x14">
            <control shapeId="98481" r:id="rId104" name="Check Box 7">
              <controlPr defaultSize="0" autoFill="0" autoLine="0" autoPict="0">
                <anchor moveWithCells="1">
                  <from>
                    <xdr:col>12</xdr:col>
                    <xdr:colOff>142875</xdr:colOff>
                    <xdr:row>40</xdr:row>
                    <xdr:rowOff>9525</xdr:rowOff>
                  </from>
                  <to>
                    <xdr:col>12</xdr:col>
                    <xdr:colOff>514350</xdr:colOff>
                    <xdr:row>41</xdr:row>
                    <xdr:rowOff>0</xdr:rowOff>
                  </to>
                </anchor>
              </controlPr>
            </control>
          </mc:Choice>
        </mc:AlternateContent>
        <mc:AlternateContent xmlns:mc="http://schemas.openxmlformats.org/markup-compatibility/2006">
          <mc:Choice Requires="x14">
            <control shapeId="98483" r:id="rId105" name="Check Box 7">
              <controlPr defaultSize="0" autoFill="0" autoLine="0" autoPict="0">
                <anchor moveWithCells="1">
                  <from>
                    <xdr:col>12</xdr:col>
                    <xdr:colOff>142875</xdr:colOff>
                    <xdr:row>41</xdr:row>
                    <xdr:rowOff>0</xdr:rowOff>
                  </from>
                  <to>
                    <xdr:col>12</xdr:col>
                    <xdr:colOff>514350</xdr:colOff>
                    <xdr:row>42</xdr:row>
                    <xdr:rowOff>0</xdr:rowOff>
                  </to>
                </anchor>
              </controlPr>
            </control>
          </mc:Choice>
        </mc:AlternateContent>
        <mc:AlternateContent xmlns:mc="http://schemas.openxmlformats.org/markup-compatibility/2006">
          <mc:Choice Requires="x14">
            <control shapeId="98484" r:id="rId106" name="Check Box 3">
              <controlPr defaultSize="0" autoFill="0" autoLine="0" autoPict="0">
                <anchor moveWithCells="1">
                  <from>
                    <xdr:col>11</xdr:col>
                    <xdr:colOff>142875</xdr:colOff>
                    <xdr:row>14</xdr:row>
                    <xdr:rowOff>9525</xdr:rowOff>
                  </from>
                  <to>
                    <xdr:col>11</xdr:col>
                    <xdr:colOff>438150</xdr:colOff>
                    <xdr:row>14</xdr:row>
                    <xdr:rowOff>200025</xdr:rowOff>
                  </to>
                </anchor>
              </controlPr>
            </control>
          </mc:Choice>
        </mc:AlternateContent>
        <mc:AlternateContent xmlns:mc="http://schemas.openxmlformats.org/markup-compatibility/2006">
          <mc:Choice Requires="x14">
            <control shapeId="98485" r:id="rId107" name="Check Box 3">
              <controlPr defaultSize="0" autoFill="0" autoLine="0" autoPict="0">
                <anchor moveWithCells="1">
                  <from>
                    <xdr:col>11</xdr:col>
                    <xdr:colOff>142875</xdr:colOff>
                    <xdr:row>15</xdr:row>
                    <xdr:rowOff>9525</xdr:rowOff>
                  </from>
                  <to>
                    <xdr:col>11</xdr:col>
                    <xdr:colOff>438150</xdr:colOff>
                    <xdr:row>15</xdr:row>
                    <xdr:rowOff>200025</xdr:rowOff>
                  </to>
                </anchor>
              </controlPr>
            </control>
          </mc:Choice>
        </mc:AlternateContent>
        <mc:AlternateContent xmlns:mc="http://schemas.openxmlformats.org/markup-compatibility/2006">
          <mc:Choice Requires="x14">
            <control shapeId="98486" r:id="rId108" name="Check Box 3">
              <controlPr defaultSize="0" autoFill="0" autoLine="0" autoPict="0">
                <anchor moveWithCells="1">
                  <from>
                    <xdr:col>11</xdr:col>
                    <xdr:colOff>142875</xdr:colOff>
                    <xdr:row>16</xdr:row>
                    <xdr:rowOff>9525</xdr:rowOff>
                  </from>
                  <to>
                    <xdr:col>11</xdr:col>
                    <xdr:colOff>438150</xdr:colOff>
                    <xdr:row>16</xdr:row>
                    <xdr:rowOff>200025</xdr:rowOff>
                  </to>
                </anchor>
              </controlPr>
            </control>
          </mc:Choice>
        </mc:AlternateContent>
        <mc:AlternateContent xmlns:mc="http://schemas.openxmlformats.org/markup-compatibility/2006">
          <mc:Choice Requires="x14">
            <control shapeId="98487" r:id="rId109" name="Check Box 66">
              <controlPr defaultSize="0" autoFill="0" autoLine="0" autoPict="0">
                <anchor moveWithCells="1">
                  <from>
                    <xdr:col>12</xdr:col>
                    <xdr:colOff>142875</xdr:colOff>
                    <xdr:row>20</xdr:row>
                    <xdr:rowOff>28575</xdr:rowOff>
                  </from>
                  <to>
                    <xdr:col>12</xdr:col>
                    <xdr:colOff>523875</xdr:colOff>
                    <xdr:row>20</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AG80"/>
  <sheetViews>
    <sheetView showGridLines="0" view="pageBreakPreview" zoomScaleNormal="100" zoomScaleSheetLayoutView="100" workbookViewId="0">
      <selection activeCell="P10" sqref="P10:R10"/>
    </sheetView>
  </sheetViews>
  <sheetFormatPr defaultColWidth="9" defaultRowHeight="13.5" x14ac:dyDescent="0.15"/>
  <cols>
    <col min="1" max="1" width="0.875" style="98" customWidth="1"/>
    <col min="2" max="3" width="7.625" style="98" customWidth="1"/>
    <col min="4" max="4" width="12.125" style="99" customWidth="1"/>
    <col min="5" max="5" width="23.375" style="98" customWidth="1"/>
    <col min="6" max="6" width="15.5" style="98" customWidth="1"/>
    <col min="7" max="8" width="7.625" style="98" customWidth="1"/>
    <col min="9" max="9" width="0.875" style="98" customWidth="1"/>
    <col min="10" max="11" width="7.125" style="98" customWidth="1"/>
    <col min="12" max="12" width="6.625" style="98" customWidth="1"/>
    <col min="13" max="13" width="3.125" style="98" customWidth="1"/>
    <col min="14" max="14" width="3" style="98" customWidth="1"/>
    <col min="15" max="15" width="9" style="98" customWidth="1"/>
    <col min="16" max="18" width="10.625" style="98" customWidth="1"/>
    <col min="19" max="19" width="2.625" style="98" customWidth="1"/>
    <col min="20" max="20" width="7.25" style="98" customWidth="1"/>
    <col min="21" max="22" width="8.75" style="98" customWidth="1"/>
    <col min="23" max="24" width="8" style="98" customWidth="1"/>
    <col min="25" max="25" width="12.875" style="98" customWidth="1"/>
    <col min="26" max="26" width="12.625" style="98" customWidth="1"/>
    <col min="27" max="33" width="11.625" style="98" customWidth="1"/>
    <col min="34" max="44" width="9" style="98" customWidth="1"/>
    <col min="45" max="16384" width="9" style="98"/>
  </cols>
  <sheetData>
    <row r="1" spans="2:33" ht="5.0999999999999996" customHeight="1" x14ac:dyDescent="0.15"/>
    <row r="2" spans="2:33" s="50" customFormat="1" ht="30" customHeight="1" x14ac:dyDescent="0.15">
      <c r="B2" s="912" t="s">
        <v>226</v>
      </c>
      <c r="C2" s="912"/>
      <c r="D2" s="912"/>
      <c r="E2" s="912"/>
      <c r="F2" s="912"/>
      <c r="G2" s="912"/>
      <c r="H2" s="912"/>
      <c r="I2" s="189"/>
      <c r="J2" s="189"/>
      <c r="K2" s="189"/>
      <c r="L2" s="189"/>
      <c r="O2" s="51"/>
      <c r="P2" s="51"/>
      <c r="Q2" s="51"/>
      <c r="R2" s="51"/>
      <c r="S2" s="51"/>
      <c r="T2" s="51"/>
      <c r="U2" s="51"/>
      <c r="V2" s="51"/>
      <c r="W2" s="51"/>
      <c r="X2" s="51"/>
      <c r="Y2" s="51"/>
      <c r="Z2" s="51"/>
      <c r="AA2" s="51"/>
      <c r="AB2" s="51"/>
      <c r="AC2" s="51"/>
      <c r="AD2" s="51"/>
      <c r="AE2" s="51"/>
      <c r="AF2" s="51"/>
      <c r="AG2" s="51"/>
    </row>
    <row r="3" spans="2:33" s="50" customFormat="1" ht="30" customHeight="1" x14ac:dyDescent="0.15">
      <c r="B3" s="183"/>
      <c r="C3" s="183"/>
      <c r="D3" s="183"/>
      <c r="E3" s="183"/>
      <c r="F3" s="183"/>
      <c r="G3" s="183"/>
      <c r="H3" s="183"/>
      <c r="I3" s="189"/>
      <c r="J3" s="189"/>
      <c r="K3" s="189"/>
      <c r="L3" s="189"/>
      <c r="O3" s="51"/>
      <c r="P3" s="51"/>
      <c r="Q3" s="51"/>
      <c r="R3" s="51"/>
      <c r="S3" s="51"/>
      <c r="T3" s="51"/>
      <c r="U3" s="51"/>
      <c r="V3" s="51"/>
      <c r="W3" s="51"/>
      <c r="X3" s="51"/>
      <c r="Y3" s="51"/>
      <c r="Z3" s="51"/>
      <c r="AA3" s="51"/>
      <c r="AB3" s="51"/>
      <c r="AC3" s="51"/>
      <c r="AD3" s="51"/>
      <c r="AE3" s="51"/>
      <c r="AF3" s="51"/>
      <c r="AG3" s="51"/>
    </row>
    <row r="4" spans="2:33" s="56" customFormat="1" ht="21.75" customHeight="1" x14ac:dyDescent="0.15">
      <c r="C4" s="42"/>
      <c r="D4" s="43"/>
      <c r="E4" s="42"/>
      <c r="F4" s="42"/>
      <c r="G4" s="42"/>
      <c r="H4" s="43"/>
      <c r="I4" s="184"/>
      <c r="J4" s="531"/>
      <c r="K4" s="531"/>
      <c r="L4" s="85"/>
      <c r="O4" s="42"/>
      <c r="P4" s="42"/>
      <c r="Q4" s="42"/>
      <c r="R4" s="42"/>
      <c r="S4" s="42"/>
      <c r="T4" s="42"/>
      <c r="U4" s="42"/>
      <c r="V4" s="42"/>
      <c r="W4" s="42"/>
      <c r="X4" s="42"/>
      <c r="Y4" s="42"/>
      <c r="Z4" s="42"/>
      <c r="AA4" s="42"/>
      <c r="AB4" s="187"/>
      <c r="AC4" s="42"/>
      <c r="AD4" s="42"/>
      <c r="AE4" s="42"/>
      <c r="AF4" s="42"/>
      <c r="AG4" s="42"/>
    </row>
    <row r="5" spans="2:33" s="56" customFormat="1" ht="21.75" customHeight="1" thickBot="1" x14ac:dyDescent="0.2">
      <c r="B5" s="54" t="s">
        <v>241</v>
      </c>
      <c r="C5" s="54"/>
      <c r="D5" s="55"/>
      <c r="H5" s="43"/>
      <c r="I5" s="184"/>
      <c r="J5" s="84"/>
      <c r="K5" s="84"/>
      <c r="L5" s="85"/>
      <c r="O5" s="42"/>
      <c r="P5" s="42"/>
      <c r="Q5" s="425"/>
      <c r="R5" s="425"/>
      <c r="S5" s="42"/>
      <c r="T5" s="42"/>
      <c r="U5" s="42"/>
      <c r="V5" s="42"/>
      <c r="W5" s="42"/>
      <c r="X5" s="42"/>
      <c r="Y5" s="42"/>
      <c r="Z5" s="42"/>
      <c r="AA5" s="42"/>
      <c r="AB5" s="187"/>
      <c r="AC5" s="42"/>
      <c r="AD5" s="42"/>
      <c r="AE5" s="42"/>
      <c r="AF5" s="42"/>
      <c r="AG5" s="42"/>
    </row>
    <row r="6" spans="2:33" s="56" customFormat="1" ht="35.25" customHeight="1" thickBot="1" x14ac:dyDescent="0.2">
      <c r="B6" s="967" t="s">
        <v>41</v>
      </c>
      <c r="C6" s="968"/>
      <c r="D6" s="423" t="s">
        <v>42</v>
      </c>
      <c r="E6" s="424" t="s">
        <v>59</v>
      </c>
      <c r="F6" s="424" t="s">
        <v>60</v>
      </c>
      <c r="G6" s="968" t="s">
        <v>58</v>
      </c>
      <c r="H6" s="971"/>
      <c r="O6" s="42"/>
      <c r="P6" s="42"/>
      <c r="Q6" s="187"/>
      <c r="R6" s="187"/>
      <c r="S6" s="42"/>
      <c r="T6" s="42"/>
      <c r="U6" s="42"/>
      <c r="V6" s="186"/>
      <c r="W6" s="186"/>
      <c r="X6" s="42"/>
      <c r="Y6" s="42"/>
      <c r="Z6" s="42"/>
      <c r="AA6" s="42"/>
      <c r="AB6" s="187"/>
      <c r="AC6" s="42"/>
      <c r="AD6" s="42"/>
      <c r="AE6" s="42"/>
      <c r="AF6" s="42"/>
      <c r="AG6" s="42"/>
    </row>
    <row r="7" spans="2:33" s="56" customFormat="1" ht="21.75" customHeight="1" x14ac:dyDescent="0.15">
      <c r="B7" s="969"/>
      <c r="C7" s="970"/>
      <c r="D7" s="477"/>
      <c r="E7" s="8"/>
      <c r="F7" s="190"/>
      <c r="G7" s="972"/>
      <c r="H7" s="973"/>
      <c r="O7" s="42"/>
      <c r="P7" s="42"/>
      <c r="Q7" s="42"/>
      <c r="R7" s="42"/>
      <c r="S7" s="42"/>
      <c r="T7" s="42"/>
      <c r="U7" s="43"/>
      <c r="V7" s="42"/>
      <c r="W7" s="42"/>
      <c r="X7" s="42"/>
      <c r="Y7" s="42"/>
      <c r="Z7" s="42"/>
      <c r="AA7" s="42"/>
      <c r="AB7" s="42"/>
      <c r="AC7" s="42"/>
      <c r="AD7" s="42"/>
      <c r="AE7" s="42"/>
      <c r="AF7" s="42"/>
      <c r="AG7" s="42"/>
    </row>
    <row r="8" spans="2:33" s="56" customFormat="1" ht="21.75" customHeight="1" x14ac:dyDescent="0.15">
      <c r="B8" s="949"/>
      <c r="C8" s="950"/>
      <c r="D8" s="205"/>
      <c r="E8" s="9"/>
      <c r="F8" s="191"/>
      <c r="G8" s="963"/>
      <c r="H8" s="964"/>
      <c r="O8" s="42"/>
      <c r="P8" s="42"/>
      <c r="Q8" s="42"/>
      <c r="R8" s="42"/>
      <c r="S8" s="42"/>
      <c r="T8" s="42"/>
      <c r="U8" s="42"/>
      <c r="V8" s="42"/>
      <c r="W8" s="42"/>
      <c r="X8" s="42"/>
      <c r="Y8" s="42"/>
      <c r="Z8" s="42"/>
      <c r="AA8" s="42"/>
      <c r="AB8" s="42"/>
      <c r="AC8" s="42"/>
      <c r="AD8" s="42"/>
      <c r="AE8" s="42"/>
      <c r="AF8" s="42"/>
      <c r="AG8" s="42"/>
    </row>
    <row r="9" spans="2:33" s="56" customFormat="1" ht="21.75" customHeight="1" x14ac:dyDescent="0.15">
      <c r="B9" s="949"/>
      <c r="C9" s="950"/>
      <c r="D9" s="205"/>
      <c r="E9" s="9"/>
      <c r="F9" s="191"/>
      <c r="G9" s="963"/>
      <c r="H9" s="964"/>
      <c r="O9" s="42"/>
      <c r="P9" s="42"/>
      <c r="Q9" s="42"/>
      <c r="R9" s="42"/>
      <c r="S9" s="42"/>
      <c r="T9" s="241"/>
      <c r="U9" s="241"/>
      <c r="V9" s="186"/>
      <c r="W9" s="42"/>
      <c r="X9" s="42"/>
      <c r="Y9" s="42"/>
      <c r="Z9" s="42"/>
      <c r="AA9" s="42"/>
      <c r="AB9" s="42"/>
      <c r="AC9" s="42"/>
      <c r="AD9" s="42"/>
      <c r="AE9" s="42"/>
      <c r="AF9" s="42"/>
      <c r="AG9" s="42"/>
    </row>
    <row r="10" spans="2:33" s="56" customFormat="1" ht="21.75" customHeight="1" x14ac:dyDescent="0.15">
      <c r="B10" s="949"/>
      <c r="C10" s="950"/>
      <c r="D10" s="205"/>
      <c r="E10" s="9"/>
      <c r="F10" s="191"/>
      <c r="G10" s="963"/>
      <c r="H10" s="964"/>
      <c r="O10" s="42"/>
      <c r="P10" s="42"/>
      <c r="Q10" s="42"/>
      <c r="R10" s="42"/>
      <c r="S10" s="42"/>
      <c r="T10" s="241"/>
      <c r="U10" s="241"/>
      <c r="V10" s="42"/>
      <c r="W10" s="530"/>
      <c r="X10" s="530"/>
      <c r="Y10" s="530"/>
      <c r="Z10" s="530"/>
      <c r="AA10" s="42"/>
      <c r="AB10" s="530"/>
      <c r="AC10" s="530"/>
      <c r="AD10" s="42"/>
      <c r="AE10" s="42"/>
      <c r="AF10" s="42"/>
      <c r="AG10" s="42"/>
    </row>
    <row r="11" spans="2:33" s="56" customFormat="1" ht="21.75" customHeight="1" x14ac:dyDescent="0.15">
      <c r="B11" s="949"/>
      <c r="C11" s="950"/>
      <c r="D11" s="205"/>
      <c r="E11" s="9"/>
      <c r="F11" s="191"/>
      <c r="G11" s="963"/>
      <c r="H11" s="964"/>
      <c r="O11" s="42"/>
      <c r="P11" s="42"/>
      <c r="Q11" s="42"/>
      <c r="R11" s="42"/>
      <c r="S11" s="42"/>
      <c r="T11" s="42"/>
      <c r="U11" s="42"/>
      <c r="V11" s="95"/>
      <c r="W11" s="95"/>
      <c r="X11" s="95"/>
      <c r="Y11" s="160"/>
      <c r="Z11" s="160"/>
      <c r="AA11" s="42"/>
      <c r="AB11" s="187"/>
      <c r="AC11" s="187"/>
      <c r="AD11" s="42"/>
      <c r="AE11" s="42"/>
      <c r="AF11" s="42"/>
      <c r="AG11" s="42"/>
    </row>
    <row r="12" spans="2:33" s="56" customFormat="1" ht="21.75" customHeight="1" x14ac:dyDescent="0.15">
      <c r="B12" s="949"/>
      <c r="C12" s="950"/>
      <c r="D12" s="205"/>
      <c r="E12" s="9"/>
      <c r="F12" s="191"/>
      <c r="G12" s="963"/>
      <c r="H12" s="964"/>
      <c r="I12" s="42"/>
      <c r="J12" s="42"/>
      <c r="O12" s="42"/>
      <c r="P12" s="42"/>
      <c r="Q12" s="42"/>
      <c r="R12" s="42"/>
      <c r="S12" s="42"/>
      <c r="T12" s="42"/>
      <c r="U12" s="42"/>
      <c r="V12" s="42"/>
      <c r="W12" s="42"/>
      <c r="X12" s="42"/>
      <c r="Y12" s="42"/>
      <c r="Z12" s="42"/>
      <c r="AA12" s="42"/>
      <c r="AB12" s="42"/>
      <c r="AC12" s="42"/>
      <c r="AD12" s="42"/>
      <c r="AE12" s="42"/>
      <c r="AF12" s="42"/>
      <c r="AG12" s="42"/>
    </row>
    <row r="13" spans="2:33" s="56" customFormat="1" ht="21.75" customHeight="1" x14ac:dyDescent="0.15">
      <c r="B13" s="949"/>
      <c r="C13" s="950"/>
      <c r="D13" s="205"/>
      <c r="E13" s="9"/>
      <c r="F13" s="191"/>
      <c r="G13" s="963"/>
      <c r="H13" s="964"/>
      <c r="I13" s="94"/>
      <c r="J13" s="94"/>
      <c r="O13" s="42"/>
      <c r="P13" s="42"/>
      <c r="Q13" s="42"/>
      <c r="R13" s="42"/>
      <c r="S13" s="42"/>
      <c r="T13" s="42"/>
      <c r="U13" s="42"/>
      <c r="V13" s="42"/>
      <c r="W13" s="42"/>
      <c r="X13" s="42"/>
      <c r="Y13" s="530"/>
      <c r="Z13" s="530"/>
      <c r="AA13" s="42"/>
      <c r="AB13" s="530"/>
      <c r="AC13" s="530"/>
      <c r="AD13" s="42"/>
      <c r="AE13" s="42"/>
      <c r="AF13" s="42"/>
      <c r="AG13" s="42"/>
    </row>
    <row r="14" spans="2:33" s="56" customFormat="1" ht="21.75" customHeight="1" x14ac:dyDescent="0.15">
      <c r="B14" s="949"/>
      <c r="C14" s="950"/>
      <c r="D14" s="205"/>
      <c r="E14" s="9"/>
      <c r="F14" s="191"/>
      <c r="G14" s="963"/>
      <c r="H14" s="964"/>
      <c r="I14" s="43"/>
      <c r="J14" s="43"/>
      <c r="O14" s="42"/>
      <c r="P14" s="42"/>
      <c r="Q14" s="42"/>
      <c r="R14" s="42"/>
      <c r="S14" s="42"/>
      <c r="T14" s="42"/>
      <c r="U14" s="42"/>
      <c r="V14" s="42"/>
      <c r="W14" s="42"/>
      <c r="X14" s="42"/>
      <c r="Y14" s="187"/>
      <c r="Z14" s="188"/>
      <c r="AA14" s="42"/>
      <c r="AB14" s="187"/>
      <c r="AC14" s="188"/>
      <c r="AD14" s="42"/>
      <c r="AE14" s="42"/>
      <c r="AF14" s="42"/>
      <c r="AG14" s="42"/>
    </row>
    <row r="15" spans="2:33" s="56" customFormat="1" ht="21.75" customHeight="1" x14ac:dyDescent="0.15">
      <c r="B15" s="949"/>
      <c r="C15" s="950"/>
      <c r="D15" s="205"/>
      <c r="E15" s="9"/>
      <c r="F15" s="191"/>
      <c r="G15" s="963"/>
      <c r="H15" s="964"/>
      <c r="I15" s="95"/>
      <c r="J15" s="95"/>
      <c r="O15" s="42"/>
      <c r="P15" s="42"/>
      <c r="Q15" s="42"/>
      <c r="R15" s="42"/>
      <c r="S15" s="42"/>
      <c r="T15" s="42"/>
      <c r="U15" s="42"/>
      <c r="V15" s="42"/>
      <c r="W15" s="42"/>
      <c r="X15" s="42"/>
      <c r="Y15" s="187"/>
      <c r="Z15" s="188"/>
      <c r="AA15" s="42"/>
      <c r="AB15" s="187"/>
      <c r="AC15" s="188"/>
      <c r="AD15" s="42"/>
      <c r="AE15" s="42"/>
      <c r="AF15" s="42"/>
      <c r="AG15" s="42"/>
    </row>
    <row r="16" spans="2:33" s="56" customFormat="1" ht="21.75" customHeight="1" x14ac:dyDescent="0.15">
      <c r="B16" s="949"/>
      <c r="C16" s="950"/>
      <c r="D16" s="205"/>
      <c r="E16" s="9"/>
      <c r="F16" s="191"/>
      <c r="G16" s="963"/>
      <c r="H16" s="964"/>
      <c r="I16" s="42"/>
      <c r="J16" s="42"/>
      <c r="K16" s="42"/>
      <c r="L16" s="42"/>
      <c r="O16" s="42"/>
      <c r="P16" s="42"/>
      <c r="Q16" s="42"/>
      <c r="R16" s="42"/>
      <c r="S16" s="42"/>
      <c r="T16" s="42"/>
      <c r="U16" s="42"/>
      <c r="V16" s="42"/>
      <c r="W16" s="42"/>
      <c r="X16" s="42"/>
      <c r="Y16" s="187"/>
      <c r="Z16" s="188"/>
      <c r="AA16" s="42"/>
      <c r="AB16" s="187"/>
      <c r="AC16" s="188"/>
      <c r="AD16" s="42"/>
      <c r="AE16" s="42"/>
      <c r="AF16" s="42"/>
      <c r="AG16" s="42"/>
    </row>
    <row r="17" spans="2:33" s="56" customFormat="1" ht="21.75" customHeight="1" x14ac:dyDescent="0.15">
      <c r="B17" s="949"/>
      <c r="C17" s="950"/>
      <c r="D17" s="205"/>
      <c r="E17" s="9"/>
      <c r="F17" s="191"/>
      <c r="G17" s="963"/>
      <c r="H17" s="964"/>
      <c r="O17" s="42"/>
      <c r="P17" s="42"/>
      <c r="Q17" s="42"/>
      <c r="R17" s="42"/>
      <c r="S17" s="42"/>
      <c r="T17" s="42"/>
      <c r="U17" s="42"/>
      <c r="V17" s="42"/>
      <c r="W17" s="42"/>
      <c r="X17" s="42"/>
      <c r="Y17" s="187"/>
      <c r="Z17" s="188"/>
      <c r="AA17" s="42"/>
      <c r="AB17" s="187"/>
      <c r="AC17" s="188"/>
      <c r="AD17" s="42"/>
      <c r="AE17" s="42"/>
      <c r="AF17" s="42"/>
      <c r="AG17" s="42"/>
    </row>
    <row r="18" spans="2:33" s="56" customFormat="1" ht="21.75" customHeight="1" x14ac:dyDescent="0.15">
      <c r="B18" s="949"/>
      <c r="C18" s="950"/>
      <c r="D18" s="205"/>
      <c r="E18" s="9"/>
      <c r="F18" s="191"/>
      <c r="G18" s="963"/>
      <c r="H18" s="964"/>
      <c r="O18" s="42"/>
      <c r="P18" s="42"/>
      <c r="Q18" s="42"/>
      <c r="R18" s="42"/>
      <c r="S18" s="42"/>
      <c r="T18" s="42"/>
      <c r="U18" s="42"/>
      <c r="V18" s="42"/>
      <c r="W18" s="42"/>
      <c r="X18" s="42"/>
      <c r="Y18" s="42"/>
      <c r="Z18" s="42"/>
      <c r="AA18" s="42"/>
      <c r="AB18" s="42"/>
      <c r="AC18" s="42"/>
      <c r="AD18" s="42"/>
      <c r="AE18" s="42"/>
      <c r="AF18" s="42"/>
      <c r="AG18" s="42"/>
    </row>
    <row r="19" spans="2:33" s="56" customFormat="1" ht="21.75" customHeight="1" x14ac:dyDescent="0.15">
      <c r="B19" s="949"/>
      <c r="C19" s="950"/>
      <c r="D19" s="205"/>
      <c r="E19" s="9"/>
      <c r="F19" s="191"/>
      <c r="G19" s="963"/>
      <c r="H19" s="964"/>
      <c r="I19" s="98"/>
      <c r="J19" s="100"/>
      <c r="K19" s="100"/>
      <c r="L19" s="100"/>
      <c r="M19" s="100"/>
      <c r="O19" s="42"/>
      <c r="P19" s="42"/>
      <c r="Q19" s="42"/>
      <c r="R19" s="42"/>
      <c r="S19" s="42"/>
      <c r="T19" s="42"/>
      <c r="U19" s="42"/>
      <c r="V19" s="42"/>
      <c r="W19" s="42"/>
      <c r="X19" s="42"/>
      <c r="Y19" s="42"/>
      <c r="Z19" s="42"/>
      <c r="AA19" s="42"/>
      <c r="AB19" s="42"/>
      <c r="AC19" s="42"/>
      <c r="AD19" s="42"/>
      <c r="AE19" s="42"/>
      <c r="AF19" s="42"/>
      <c r="AG19" s="42"/>
    </row>
    <row r="20" spans="2:33" s="56" customFormat="1" ht="21.75" customHeight="1" x14ac:dyDescent="0.15">
      <c r="B20" s="949"/>
      <c r="C20" s="950"/>
      <c r="D20" s="205"/>
      <c r="E20" s="9"/>
      <c r="F20" s="191"/>
      <c r="G20" s="963"/>
      <c r="H20" s="964"/>
      <c r="I20" s="98"/>
      <c r="J20" s="98"/>
      <c r="K20" s="100"/>
      <c r="L20" s="100"/>
      <c r="M20" s="98"/>
    </row>
    <row r="21" spans="2:33" s="56" customFormat="1" ht="21.75" customHeight="1" thickBot="1" x14ac:dyDescent="0.2">
      <c r="B21" s="951"/>
      <c r="C21" s="952"/>
      <c r="D21" s="206"/>
      <c r="E21" s="10"/>
      <c r="F21" s="192"/>
      <c r="G21" s="965"/>
      <c r="H21" s="966"/>
      <c r="I21" s="98"/>
      <c r="J21" s="98"/>
      <c r="K21" s="98"/>
      <c r="L21" s="98"/>
      <c r="M21" s="98"/>
      <c r="T21" s="160"/>
      <c r="U21" s="160"/>
    </row>
    <row r="22" spans="2:33" s="56" customFormat="1" ht="21.95" customHeight="1" x14ac:dyDescent="0.15">
      <c r="B22" s="98"/>
      <c r="C22" s="98"/>
      <c r="D22" s="99"/>
      <c r="E22" s="98"/>
      <c r="F22" s="98"/>
      <c r="G22" s="98"/>
      <c r="H22" s="98"/>
      <c r="I22" s="98"/>
      <c r="J22" s="98"/>
      <c r="K22" s="98"/>
      <c r="L22" s="98"/>
      <c r="M22" s="98"/>
    </row>
    <row r="23" spans="2:33" s="56" customFormat="1" ht="12.75" customHeight="1" x14ac:dyDescent="0.15">
      <c r="B23" s="98"/>
      <c r="C23" s="98"/>
      <c r="D23" s="99"/>
      <c r="E23" s="98"/>
      <c r="F23" s="98"/>
      <c r="G23" s="98"/>
      <c r="H23" s="98"/>
      <c r="I23" s="98"/>
      <c r="J23" s="98"/>
      <c r="K23" s="98"/>
      <c r="L23" s="98"/>
      <c r="M23" s="98"/>
    </row>
    <row r="24" spans="2:33" s="56" customFormat="1" ht="21.95" customHeight="1" x14ac:dyDescent="0.15">
      <c r="B24" s="98"/>
      <c r="C24" s="98"/>
      <c r="D24" s="99"/>
      <c r="E24" s="98"/>
      <c r="F24" s="98"/>
      <c r="G24" s="98"/>
      <c r="H24" s="98"/>
      <c r="I24" s="98"/>
      <c r="J24" s="98"/>
      <c r="K24" s="98"/>
      <c r="L24" s="98"/>
      <c r="M24" s="98"/>
    </row>
    <row r="25" spans="2:33" s="56" customFormat="1" ht="12" customHeight="1" x14ac:dyDescent="0.15">
      <c r="B25" s="98"/>
      <c r="C25" s="98"/>
      <c r="D25" s="99"/>
      <c r="E25" s="98"/>
      <c r="F25" s="98"/>
      <c r="G25" s="98"/>
      <c r="H25" s="98"/>
      <c r="I25" s="98"/>
      <c r="J25" s="98"/>
      <c r="K25" s="98"/>
      <c r="L25" s="98"/>
      <c r="M25" s="98"/>
    </row>
    <row r="26" spans="2:33" s="56" customFormat="1" ht="21.95" customHeight="1" thickBot="1" x14ac:dyDescent="0.2">
      <c r="B26" s="54" t="s">
        <v>155</v>
      </c>
      <c r="C26" s="54"/>
      <c r="D26" s="55"/>
      <c r="G26" s="88"/>
      <c r="I26" s="98"/>
      <c r="J26" s="98"/>
      <c r="K26" s="98"/>
      <c r="L26" s="98"/>
      <c r="M26" s="98"/>
    </row>
    <row r="27" spans="2:33" s="56" customFormat="1" ht="20.100000000000001" customHeight="1" x14ac:dyDescent="0.15">
      <c r="B27" s="953" t="s">
        <v>66</v>
      </c>
      <c r="C27" s="954"/>
      <c r="D27" s="959" t="s">
        <v>136</v>
      </c>
      <c r="E27" s="944" t="s">
        <v>213</v>
      </c>
      <c r="F27" s="945"/>
      <c r="G27" s="946"/>
      <c r="I27" s="98"/>
      <c r="J27" s="98"/>
      <c r="K27" s="98"/>
      <c r="L27" s="98"/>
      <c r="M27" s="98"/>
    </row>
    <row r="28" spans="2:33" s="56" customFormat="1" ht="20.100000000000001" customHeight="1" thickBot="1" x14ac:dyDescent="0.2">
      <c r="B28" s="955"/>
      <c r="C28" s="956"/>
      <c r="D28" s="960"/>
      <c r="E28" s="347" t="s">
        <v>48</v>
      </c>
      <c r="F28" s="961" t="s">
        <v>49</v>
      </c>
      <c r="G28" s="962"/>
      <c r="I28" s="98"/>
      <c r="J28" s="98"/>
      <c r="K28" s="98"/>
      <c r="L28" s="98"/>
      <c r="M28" s="98"/>
    </row>
    <row r="29" spans="2:33" s="56" customFormat="1" ht="24.95" customHeight="1" thickBot="1" x14ac:dyDescent="0.2">
      <c r="B29" s="957" t="s">
        <v>50</v>
      </c>
      <c r="C29" s="958"/>
      <c r="D29" s="627">
        <f>MAX($F$7:$F$21)</f>
        <v>0</v>
      </c>
      <c r="E29" s="422">
        <f>1*0.034*$D$29</f>
        <v>0</v>
      </c>
      <c r="F29" s="947">
        <f>1*0.034*$D$29</f>
        <v>0</v>
      </c>
      <c r="G29" s="948"/>
      <c r="I29" s="98"/>
      <c r="J29" s="98"/>
      <c r="K29" s="98"/>
      <c r="L29" s="98"/>
      <c r="M29" s="98"/>
    </row>
    <row r="30" spans="2:33" s="56" customFormat="1" ht="20.100000000000001" customHeight="1" x14ac:dyDescent="0.15">
      <c r="B30" s="98"/>
      <c r="I30" s="98"/>
      <c r="J30" s="98"/>
      <c r="K30" s="98"/>
      <c r="L30" s="98"/>
      <c r="M30" s="98"/>
    </row>
    <row r="31" spans="2:33" s="56" customFormat="1" ht="20.100000000000001" customHeight="1" x14ac:dyDescent="0.15">
      <c r="B31" s="98"/>
      <c r="C31" s="98"/>
      <c r="D31" s="99"/>
      <c r="E31" s="98"/>
      <c r="F31" s="98"/>
      <c r="G31" s="98"/>
      <c r="H31" s="98"/>
      <c r="I31" s="98"/>
      <c r="J31" s="98"/>
      <c r="K31" s="98"/>
      <c r="L31" s="98"/>
      <c r="M31" s="98"/>
    </row>
    <row r="32" spans="2:33" s="56" customFormat="1" ht="18" customHeight="1" x14ac:dyDescent="0.15">
      <c r="B32" s="98"/>
      <c r="C32" s="98"/>
      <c r="D32" s="99"/>
      <c r="E32" s="98"/>
      <c r="F32" s="98"/>
      <c r="G32" s="98"/>
      <c r="H32" s="98"/>
      <c r="I32" s="98"/>
      <c r="J32" s="98"/>
      <c r="K32" s="98"/>
      <c r="L32" s="98"/>
      <c r="M32" s="98"/>
    </row>
    <row r="33" spans="2:13" s="56" customFormat="1" ht="16.5" customHeight="1" x14ac:dyDescent="0.15">
      <c r="B33" s="98"/>
      <c r="C33" s="98"/>
      <c r="D33" s="99"/>
      <c r="E33" s="98"/>
      <c r="F33" s="98"/>
      <c r="G33" s="98"/>
      <c r="H33" s="98"/>
      <c r="I33" s="98"/>
      <c r="J33" s="98"/>
      <c r="K33" s="98"/>
      <c r="L33" s="98"/>
      <c r="M33" s="98"/>
    </row>
    <row r="34" spans="2:13" s="56" customFormat="1" ht="16.5" customHeight="1" x14ac:dyDescent="0.15">
      <c r="B34" s="98"/>
      <c r="C34" s="98"/>
      <c r="D34" s="99"/>
      <c r="E34" s="98"/>
      <c r="F34" s="98"/>
      <c r="G34" s="98"/>
      <c r="H34" s="98"/>
      <c r="I34" s="98"/>
      <c r="J34" s="98"/>
      <c r="K34" s="98"/>
      <c r="L34" s="98"/>
      <c r="M34" s="98"/>
    </row>
    <row r="35" spans="2:13" s="56" customFormat="1" ht="24.95" customHeight="1" x14ac:dyDescent="0.15">
      <c r="B35" s="98"/>
      <c r="C35" s="98"/>
      <c r="D35" s="99"/>
      <c r="E35" s="98"/>
      <c r="F35" s="98"/>
      <c r="G35" s="98"/>
      <c r="H35" s="98"/>
      <c r="I35" s="98"/>
      <c r="J35" s="98"/>
      <c r="K35" s="98"/>
      <c r="L35" s="98"/>
      <c r="M35" s="98"/>
    </row>
    <row r="36" spans="2:13" s="56" customFormat="1" ht="12.75" customHeight="1" x14ac:dyDescent="0.15">
      <c r="B36" s="98"/>
      <c r="C36" s="98"/>
      <c r="D36" s="99"/>
      <c r="E36" s="98"/>
      <c r="F36" s="98"/>
      <c r="G36" s="98"/>
      <c r="H36" s="98"/>
      <c r="I36" s="98"/>
      <c r="J36" s="98"/>
      <c r="K36" s="98"/>
      <c r="L36" s="98"/>
      <c r="M36" s="98"/>
    </row>
    <row r="37" spans="2:13" s="56" customFormat="1" ht="24.75" customHeight="1" x14ac:dyDescent="0.15">
      <c r="B37" s="98"/>
      <c r="C37" s="98"/>
      <c r="D37" s="99"/>
      <c r="E37" s="98"/>
      <c r="F37" s="98"/>
      <c r="G37" s="98"/>
      <c r="H37" s="98"/>
      <c r="I37" s="98"/>
      <c r="J37" s="98"/>
      <c r="K37" s="98"/>
      <c r="L37" s="98"/>
      <c r="M37" s="98"/>
    </row>
    <row r="38" spans="2:13" s="56" customFormat="1" ht="20.100000000000001" customHeight="1" x14ac:dyDescent="0.15">
      <c r="B38" s="98"/>
      <c r="C38" s="98"/>
      <c r="D38" s="99"/>
      <c r="E38" s="98"/>
      <c r="F38" s="98"/>
      <c r="G38" s="98"/>
      <c r="H38" s="98"/>
      <c r="I38" s="98"/>
      <c r="J38" s="98"/>
      <c r="K38" s="98"/>
      <c r="L38" s="98"/>
      <c r="M38" s="98"/>
    </row>
    <row r="39" spans="2:13" s="56" customFormat="1" ht="20.100000000000001" customHeight="1" x14ac:dyDescent="0.15">
      <c r="B39" s="98"/>
      <c r="C39" s="98"/>
      <c r="D39" s="99"/>
      <c r="E39" s="98"/>
      <c r="F39" s="98"/>
      <c r="G39" s="98"/>
      <c r="H39" s="98"/>
      <c r="I39" s="98"/>
      <c r="J39" s="98"/>
      <c r="K39" s="98"/>
      <c r="L39" s="98"/>
      <c r="M39" s="98"/>
    </row>
    <row r="40" spans="2:13" s="56" customFormat="1" ht="20.100000000000001" customHeight="1" x14ac:dyDescent="0.15">
      <c r="B40" s="98"/>
      <c r="C40" s="98"/>
      <c r="D40" s="99"/>
      <c r="E40" s="98"/>
      <c r="F40" s="98"/>
      <c r="G40" s="98"/>
      <c r="H40" s="98"/>
      <c r="I40" s="98"/>
      <c r="J40" s="98"/>
      <c r="K40" s="98"/>
      <c r="L40" s="98"/>
      <c r="M40" s="98"/>
    </row>
    <row r="41" spans="2:13" s="56" customFormat="1" ht="20.100000000000001" customHeight="1" x14ac:dyDescent="0.15">
      <c r="B41" s="98"/>
      <c r="C41" s="98"/>
      <c r="D41" s="99"/>
      <c r="E41" s="98"/>
      <c r="F41" s="98"/>
      <c r="G41" s="98"/>
      <c r="H41" s="98"/>
      <c r="I41" s="98"/>
      <c r="J41" s="98"/>
      <c r="K41" s="98"/>
      <c r="L41" s="98"/>
      <c r="M41" s="98"/>
    </row>
    <row r="42" spans="2:13" s="56" customFormat="1" ht="20.100000000000001" customHeight="1" x14ac:dyDescent="0.15">
      <c r="B42" s="98"/>
      <c r="C42" s="98"/>
      <c r="D42" s="99"/>
      <c r="E42" s="98"/>
      <c r="F42" s="98"/>
      <c r="G42" s="98"/>
      <c r="H42" s="98"/>
      <c r="I42" s="98"/>
      <c r="J42" s="98"/>
      <c r="K42" s="98"/>
      <c r="L42" s="98"/>
      <c r="M42" s="98"/>
    </row>
    <row r="43" spans="2:13" s="56" customFormat="1" ht="24.75" customHeight="1" x14ac:dyDescent="0.15">
      <c r="B43" s="98"/>
      <c r="C43" s="98"/>
      <c r="D43" s="99"/>
      <c r="E43" s="98"/>
      <c r="F43" s="98"/>
      <c r="G43" s="98"/>
      <c r="H43" s="98"/>
      <c r="I43" s="98"/>
      <c r="J43" s="98"/>
      <c r="K43" s="98"/>
      <c r="L43" s="98"/>
      <c r="M43" s="98"/>
    </row>
    <row r="44" spans="2:13" s="56" customFormat="1" ht="20.100000000000001" customHeight="1" x14ac:dyDescent="0.15">
      <c r="B44" s="98"/>
      <c r="C44" s="98"/>
      <c r="D44" s="99"/>
      <c r="E44" s="98"/>
      <c r="F44" s="98"/>
      <c r="G44" s="98"/>
      <c r="H44" s="98"/>
      <c r="I44" s="98"/>
      <c r="J44" s="98"/>
      <c r="K44" s="98"/>
      <c r="L44" s="98"/>
      <c r="M44" s="98"/>
    </row>
    <row r="45" spans="2:13" s="56" customFormat="1" ht="20.100000000000001" customHeight="1" x14ac:dyDescent="0.15">
      <c r="B45" s="98"/>
      <c r="C45" s="98"/>
      <c r="D45" s="99"/>
      <c r="E45" s="98"/>
      <c r="F45" s="98"/>
      <c r="G45" s="98"/>
      <c r="H45" s="98"/>
      <c r="I45" s="98"/>
      <c r="J45" s="98"/>
      <c r="K45" s="98"/>
      <c r="L45" s="98"/>
      <c r="M45" s="98"/>
    </row>
    <row r="46" spans="2:13" s="56" customFormat="1" ht="20.100000000000001" customHeight="1" x14ac:dyDescent="0.15">
      <c r="B46" s="98"/>
      <c r="C46" s="98"/>
      <c r="D46" s="99"/>
      <c r="E46" s="98"/>
      <c r="F46" s="98"/>
      <c r="G46" s="98"/>
      <c r="H46" s="98"/>
      <c r="I46" s="98"/>
      <c r="J46" s="98"/>
      <c r="K46" s="98"/>
      <c r="L46" s="98"/>
      <c r="M46" s="98"/>
    </row>
    <row r="47" spans="2:13" s="56" customFormat="1" ht="20.100000000000001" customHeight="1" x14ac:dyDescent="0.15">
      <c r="B47" s="98"/>
      <c r="C47" s="98"/>
      <c r="D47" s="99"/>
      <c r="E47" s="98"/>
      <c r="F47" s="98"/>
      <c r="G47" s="98"/>
      <c r="H47" s="98"/>
      <c r="I47" s="98"/>
      <c r="J47" s="98"/>
      <c r="K47" s="98"/>
      <c r="L47" s="98"/>
      <c r="M47" s="98"/>
    </row>
    <row r="48" spans="2:13" s="56" customFormat="1" ht="20.100000000000001" customHeight="1" x14ac:dyDescent="0.15">
      <c r="B48" s="98"/>
      <c r="C48" s="98"/>
      <c r="D48" s="99"/>
      <c r="E48" s="98"/>
      <c r="F48" s="98"/>
      <c r="G48" s="98"/>
      <c r="H48" s="98"/>
      <c r="I48" s="98"/>
      <c r="J48" s="98"/>
      <c r="K48" s="98"/>
      <c r="L48" s="98"/>
      <c r="M48" s="98"/>
    </row>
    <row r="49" spans="2:13" s="56" customFormat="1" ht="26.25" customHeight="1" x14ac:dyDescent="0.15">
      <c r="B49" s="98"/>
      <c r="C49" s="98"/>
      <c r="D49" s="99"/>
      <c r="E49" s="98"/>
      <c r="F49" s="98"/>
      <c r="G49" s="98"/>
      <c r="H49" s="98"/>
      <c r="I49" s="98"/>
      <c r="J49" s="98"/>
      <c r="K49" s="98"/>
      <c r="L49" s="98"/>
      <c r="M49" s="98"/>
    </row>
    <row r="50" spans="2:13" s="56" customFormat="1" ht="24.95" customHeight="1" x14ac:dyDescent="0.15">
      <c r="B50" s="98"/>
      <c r="C50" s="98"/>
      <c r="D50" s="99"/>
      <c r="E50" s="98"/>
      <c r="F50" s="98"/>
      <c r="G50" s="98"/>
      <c r="H50" s="98"/>
      <c r="I50" s="98"/>
      <c r="J50" s="98"/>
      <c r="K50" s="98"/>
      <c r="L50" s="98"/>
      <c r="M50" s="98"/>
    </row>
    <row r="51" spans="2:13" s="56" customFormat="1" ht="17.25" customHeight="1" x14ac:dyDescent="0.15">
      <c r="B51" s="98"/>
      <c r="C51" s="98"/>
      <c r="D51" s="99"/>
      <c r="E51" s="98"/>
      <c r="F51" s="98"/>
      <c r="G51" s="98"/>
      <c r="H51" s="98"/>
      <c r="I51" s="98"/>
      <c r="J51" s="98"/>
      <c r="K51" s="98"/>
      <c r="L51" s="98"/>
      <c r="M51" s="98"/>
    </row>
    <row r="52" spans="2:13" s="56" customFormat="1" ht="28.5" customHeight="1" x14ac:dyDescent="0.15">
      <c r="B52" s="98"/>
      <c r="C52" s="98"/>
      <c r="D52" s="99"/>
      <c r="E52" s="98"/>
      <c r="F52" s="98"/>
      <c r="G52" s="98"/>
      <c r="H52" s="98"/>
      <c r="I52" s="98"/>
      <c r="J52" s="98"/>
      <c r="K52" s="98"/>
      <c r="L52" s="98"/>
      <c r="M52" s="98"/>
    </row>
    <row r="53" spans="2:13" s="56" customFormat="1" ht="9.75" customHeight="1" x14ac:dyDescent="0.15">
      <c r="B53" s="98"/>
      <c r="C53" s="98"/>
      <c r="D53" s="99"/>
      <c r="E53" s="98"/>
      <c r="F53" s="98"/>
      <c r="G53" s="98"/>
      <c r="H53" s="98"/>
      <c r="I53" s="98"/>
      <c r="J53" s="98"/>
      <c r="K53" s="98"/>
      <c r="L53" s="98"/>
      <c r="M53" s="98"/>
    </row>
    <row r="54" spans="2:13" s="56" customFormat="1" ht="21" customHeight="1" x14ac:dyDescent="0.15">
      <c r="B54" s="98"/>
      <c r="C54" s="98"/>
      <c r="D54" s="99"/>
      <c r="E54" s="98"/>
      <c r="F54" s="98"/>
      <c r="G54" s="98"/>
      <c r="H54" s="98"/>
      <c r="I54" s="98"/>
      <c r="J54" s="98"/>
      <c r="K54" s="98"/>
      <c r="L54" s="98"/>
      <c r="M54" s="98"/>
    </row>
    <row r="55" spans="2:13" s="56" customFormat="1" ht="20.25" customHeight="1" x14ac:dyDescent="0.15">
      <c r="B55" s="98"/>
      <c r="C55" s="98"/>
      <c r="D55" s="99"/>
      <c r="E55" s="98"/>
      <c r="F55" s="98"/>
      <c r="G55" s="98"/>
      <c r="H55" s="98"/>
      <c r="I55" s="98"/>
      <c r="J55" s="98"/>
      <c r="K55" s="98"/>
      <c r="L55" s="98"/>
      <c r="M55" s="98"/>
    </row>
    <row r="56" spans="2:13" s="56" customFormat="1" ht="27" customHeight="1" x14ac:dyDescent="0.15">
      <c r="B56" s="98"/>
      <c r="C56" s="98"/>
      <c r="D56" s="99"/>
      <c r="E56" s="98"/>
      <c r="F56" s="98"/>
      <c r="G56" s="98"/>
      <c r="H56" s="98"/>
      <c r="I56" s="98"/>
      <c r="J56" s="98"/>
      <c r="K56" s="98"/>
      <c r="L56" s="98"/>
      <c r="M56" s="98"/>
    </row>
    <row r="57" spans="2:13" s="56" customFormat="1" ht="21" customHeight="1" x14ac:dyDescent="0.15">
      <c r="B57" s="98"/>
      <c r="C57" s="98"/>
      <c r="D57" s="99"/>
      <c r="E57" s="98"/>
      <c r="F57" s="98"/>
      <c r="G57" s="98"/>
      <c r="H57" s="98"/>
      <c r="I57" s="98"/>
      <c r="J57" s="98"/>
      <c r="K57" s="98"/>
      <c r="L57" s="98"/>
      <c r="M57" s="98"/>
    </row>
    <row r="58" spans="2:13" s="56" customFormat="1" ht="28.5" customHeight="1" x14ac:dyDescent="0.15">
      <c r="B58" s="98"/>
      <c r="C58" s="98"/>
      <c r="D58" s="99"/>
      <c r="E58" s="98"/>
      <c r="F58" s="98"/>
      <c r="G58" s="98"/>
      <c r="H58" s="98"/>
      <c r="I58" s="98"/>
      <c r="J58" s="98"/>
      <c r="K58" s="98"/>
      <c r="L58" s="98"/>
      <c r="M58" s="98"/>
    </row>
    <row r="59" spans="2:13" s="56" customFormat="1" ht="22.5" customHeight="1" x14ac:dyDescent="0.15">
      <c r="B59" s="98"/>
      <c r="C59" s="98"/>
      <c r="D59" s="99"/>
      <c r="E59" s="98"/>
      <c r="F59" s="98"/>
      <c r="G59" s="98"/>
      <c r="H59" s="98"/>
      <c r="I59" s="98"/>
      <c r="J59" s="98"/>
      <c r="K59" s="98"/>
      <c r="L59" s="98"/>
      <c r="M59" s="98"/>
    </row>
    <row r="60" spans="2:13" s="56" customFormat="1" ht="20.25" customHeight="1" x14ac:dyDescent="0.15">
      <c r="B60" s="98"/>
      <c r="C60" s="98"/>
      <c r="D60" s="99"/>
      <c r="E60" s="98"/>
      <c r="F60" s="98"/>
      <c r="G60" s="98"/>
      <c r="H60" s="98"/>
      <c r="I60" s="98"/>
      <c r="J60" s="98"/>
      <c r="K60" s="98"/>
      <c r="L60" s="98"/>
      <c r="M60" s="98"/>
    </row>
    <row r="61" spans="2:13" s="56" customFormat="1" ht="30" customHeight="1" x14ac:dyDescent="0.15">
      <c r="B61" s="98"/>
      <c r="C61" s="98"/>
      <c r="D61" s="99"/>
      <c r="E61" s="98"/>
      <c r="F61" s="98"/>
      <c r="G61" s="98"/>
      <c r="H61" s="98"/>
      <c r="I61" s="98"/>
      <c r="J61" s="98"/>
      <c r="K61" s="98"/>
      <c r="L61" s="98"/>
      <c r="M61" s="98"/>
    </row>
    <row r="62" spans="2:13" s="56" customFormat="1" ht="21" customHeight="1" x14ac:dyDescent="0.15">
      <c r="B62" s="98"/>
      <c r="C62" s="98"/>
      <c r="D62" s="99"/>
      <c r="E62" s="98"/>
      <c r="F62" s="98"/>
      <c r="G62" s="98"/>
      <c r="H62" s="98"/>
      <c r="I62" s="98"/>
      <c r="J62" s="98"/>
      <c r="K62" s="98"/>
      <c r="L62" s="98"/>
      <c r="M62" s="98"/>
    </row>
    <row r="63" spans="2:13" s="56" customFormat="1" ht="10.5" customHeight="1" x14ac:dyDescent="0.15">
      <c r="B63" s="98"/>
      <c r="C63" s="98"/>
      <c r="D63" s="99"/>
      <c r="E63" s="98"/>
      <c r="F63" s="98"/>
      <c r="G63" s="98"/>
      <c r="H63" s="98"/>
      <c r="I63" s="98"/>
      <c r="J63" s="98"/>
      <c r="K63" s="98"/>
      <c r="L63" s="98"/>
      <c r="M63" s="98"/>
    </row>
    <row r="64" spans="2:13" s="56" customFormat="1" ht="30.75" customHeight="1" x14ac:dyDescent="0.15">
      <c r="B64" s="98"/>
      <c r="C64" s="98"/>
      <c r="D64" s="99"/>
      <c r="E64" s="98"/>
      <c r="F64" s="98"/>
      <c r="G64" s="98"/>
      <c r="H64" s="98"/>
      <c r="I64" s="98"/>
      <c r="J64" s="98"/>
      <c r="K64" s="98"/>
      <c r="L64" s="98"/>
      <c r="M64" s="98"/>
    </row>
    <row r="65" spans="2:29" s="56" customFormat="1" ht="12" customHeight="1" x14ac:dyDescent="0.15">
      <c r="B65" s="98"/>
      <c r="C65" s="98"/>
      <c r="D65" s="99"/>
      <c r="E65" s="98"/>
      <c r="F65" s="98"/>
      <c r="G65" s="98"/>
      <c r="H65" s="98"/>
      <c r="I65" s="98"/>
      <c r="J65" s="98"/>
      <c r="K65" s="98"/>
      <c r="L65" s="98"/>
      <c r="M65" s="98"/>
    </row>
    <row r="66" spans="2:29" s="56" customFormat="1" ht="24.95" customHeight="1" x14ac:dyDescent="0.15">
      <c r="B66" s="98"/>
      <c r="C66" s="98"/>
      <c r="D66" s="99"/>
      <c r="E66" s="98"/>
      <c r="F66" s="98"/>
      <c r="G66" s="98"/>
      <c r="H66" s="98"/>
      <c r="I66" s="98"/>
      <c r="J66" s="98"/>
      <c r="K66" s="98"/>
      <c r="L66" s="98"/>
      <c r="M66" s="98"/>
    </row>
    <row r="67" spans="2:29" s="56" customFormat="1" ht="24.95" customHeight="1" x14ac:dyDescent="0.15">
      <c r="B67" s="98"/>
      <c r="C67" s="98"/>
      <c r="D67" s="99"/>
      <c r="E67" s="98"/>
      <c r="F67" s="98"/>
      <c r="G67" s="98"/>
      <c r="H67" s="98"/>
      <c r="I67" s="98"/>
      <c r="J67" s="98"/>
      <c r="K67" s="98"/>
      <c r="L67" s="98"/>
      <c r="M67" s="98"/>
      <c r="T67" s="100"/>
      <c r="U67" s="100"/>
      <c r="V67" s="100"/>
      <c r="W67" s="100"/>
      <c r="X67" s="100"/>
      <c r="Y67" s="100"/>
      <c r="Z67" s="100"/>
      <c r="AA67" s="100"/>
      <c r="AB67" s="100"/>
      <c r="AC67" s="100"/>
    </row>
    <row r="68" spans="2:29" s="100" customFormat="1" ht="24.95" customHeight="1" x14ac:dyDescent="0.15">
      <c r="B68" s="98"/>
      <c r="C68" s="98"/>
      <c r="D68" s="99"/>
      <c r="E68" s="98"/>
      <c r="F68" s="98"/>
      <c r="G68" s="98"/>
      <c r="H68" s="98"/>
      <c r="I68" s="98"/>
      <c r="J68" s="98"/>
      <c r="K68" s="98"/>
      <c r="L68" s="98"/>
      <c r="M68" s="98"/>
    </row>
    <row r="69" spans="2:29" s="100" customFormat="1" ht="24.95" customHeight="1" x14ac:dyDescent="0.15">
      <c r="B69" s="98"/>
      <c r="C69" s="98"/>
      <c r="D69" s="99"/>
      <c r="E69" s="98"/>
      <c r="F69" s="98"/>
      <c r="G69" s="98"/>
      <c r="H69" s="98"/>
      <c r="I69" s="98"/>
      <c r="J69" s="98"/>
      <c r="K69" s="98"/>
      <c r="L69" s="98"/>
      <c r="M69" s="98"/>
      <c r="T69" s="98"/>
      <c r="U69" s="98"/>
      <c r="V69" s="98"/>
      <c r="W69" s="98"/>
      <c r="X69" s="98"/>
      <c r="Y69" s="98"/>
      <c r="Z69" s="98"/>
      <c r="AA69" s="98"/>
      <c r="AB69" s="98"/>
      <c r="AC69" s="98"/>
    </row>
    <row r="70" spans="2:29" ht="24.95" customHeight="1" x14ac:dyDescent="0.15"/>
    <row r="71" spans="2:29" ht="24.95" customHeight="1" x14ac:dyDescent="0.15"/>
    <row r="72" spans="2:29" ht="24.95" customHeight="1" x14ac:dyDescent="0.15"/>
    <row r="73" spans="2:29" ht="24.95" customHeight="1" x14ac:dyDescent="0.15"/>
    <row r="74" spans="2:29" ht="24.95" customHeight="1" x14ac:dyDescent="0.15"/>
    <row r="75" spans="2:29" ht="24.95" customHeight="1" x14ac:dyDescent="0.15"/>
    <row r="76" spans="2:29" ht="24.95" customHeight="1" x14ac:dyDescent="0.15"/>
    <row r="77" spans="2:29" ht="24.95" customHeight="1" x14ac:dyDescent="0.15"/>
    <row r="78" spans="2:29" ht="24.95" customHeight="1" x14ac:dyDescent="0.15"/>
    <row r="79" spans="2:29" ht="24.95" customHeight="1" x14ac:dyDescent="0.15"/>
    <row r="80" spans="2:29" ht="24.95" customHeight="1" x14ac:dyDescent="0.15"/>
  </sheetData>
  <sheetProtection algorithmName="SHA-512" hashValue="2d6KSysJhzOTJgg+gJVe7pKriOXFJQ1CPrMcWjdFdtSEZkNhxaclfW24vk8bO7YtJaQObUMf/6/9yseVKecneA==" saltValue="4kU2UKlngMULvKmew9VY4Q==" spinCount="100000" sheet="1" objects="1" scenarios="1" selectLockedCells="1"/>
  <mergeCells count="39">
    <mergeCell ref="G11:H11"/>
    <mergeCell ref="B6:C6"/>
    <mergeCell ref="B7:C7"/>
    <mergeCell ref="B8:C8"/>
    <mergeCell ref="G6:H6"/>
    <mergeCell ref="G7:H7"/>
    <mergeCell ref="G8:H8"/>
    <mergeCell ref="G18:H18"/>
    <mergeCell ref="G19:H19"/>
    <mergeCell ref="G20:H20"/>
    <mergeCell ref="G21:H21"/>
    <mergeCell ref="B9:C9"/>
    <mergeCell ref="B10:C10"/>
    <mergeCell ref="B11:C11"/>
    <mergeCell ref="B12:C12"/>
    <mergeCell ref="B13:C13"/>
    <mergeCell ref="G13:H13"/>
    <mergeCell ref="G14:H14"/>
    <mergeCell ref="G15:H15"/>
    <mergeCell ref="G16:H16"/>
    <mergeCell ref="G12:H12"/>
    <mergeCell ref="G9:H9"/>
    <mergeCell ref="G10:H10"/>
    <mergeCell ref="E27:G27"/>
    <mergeCell ref="F29:G29"/>
    <mergeCell ref="B20:C20"/>
    <mergeCell ref="B21:C21"/>
    <mergeCell ref="B2:H2"/>
    <mergeCell ref="B27:C28"/>
    <mergeCell ref="B29:C29"/>
    <mergeCell ref="D27:D28"/>
    <mergeCell ref="F28:G28"/>
    <mergeCell ref="B14:C14"/>
    <mergeCell ref="B15:C15"/>
    <mergeCell ref="B16:C16"/>
    <mergeCell ref="B17:C17"/>
    <mergeCell ref="B18:C18"/>
    <mergeCell ref="B19:C19"/>
    <mergeCell ref="G17:H17"/>
  </mergeCells>
  <phoneticPr fontId="2"/>
  <dataValidations count="1">
    <dataValidation type="list" allowBlank="1" showInputMessage="1" showErrorMessage="1" sqref="D7:D21" xr:uid="{00000000-0002-0000-0500-000000000000}">
      <formula1>"北,北東,東,南東,南,南西,西,北西"</formula1>
    </dataValidation>
  </dataValidations>
  <printOptions horizontalCentered="1"/>
  <pageMargins left="0.59055118110236227" right="0.39370078740157483" top="0.98425196850393704" bottom="0.78740157480314965" header="0.31496062992125984" footer="0.39370078740157483"/>
  <pageSetup paperSize="9" orientation="portrait" verticalDpi="300" r:id="rId1"/>
  <headerFooter>
    <oddHeader>&amp;Rver.2.7[H28]</oddHeader>
    <oddFooter>&amp;Ccopyright (C) 2017 hyoukakyoukai all rights reserved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B1:AM99"/>
  <sheetViews>
    <sheetView showGridLines="0" view="pageBreakPreview" topLeftCell="A25" zoomScaleNormal="100" zoomScaleSheetLayoutView="100" workbookViewId="0">
      <selection activeCell="P10" sqref="P10:R10"/>
    </sheetView>
  </sheetViews>
  <sheetFormatPr defaultColWidth="9" defaultRowHeight="13.5" x14ac:dyDescent="0.15"/>
  <cols>
    <col min="1" max="1" width="0.875" style="7" customWidth="1"/>
    <col min="2" max="2" width="11.125" style="7" customWidth="1"/>
    <col min="3" max="3" width="10.875" style="7" customWidth="1"/>
    <col min="4" max="4" width="11.75" style="7" bestFit="1" customWidth="1"/>
    <col min="5" max="5" width="15.125" style="7" bestFit="1" customWidth="1"/>
    <col min="6" max="6" width="12.375" style="7" customWidth="1"/>
    <col min="7" max="7" width="9" style="7" customWidth="1"/>
    <col min="8" max="10" width="8.625" style="7" customWidth="1"/>
    <col min="11" max="11" width="6.625" style="7" customWidth="1"/>
    <col min="12" max="12" width="0.75" style="7" customWidth="1"/>
    <col min="13" max="13" width="20.375" style="7" hidden="1" customWidth="1"/>
    <col min="14" max="14" width="10.25" style="7" hidden="1" customWidth="1"/>
    <col min="15" max="15" width="7.625" style="7" hidden="1" customWidth="1"/>
    <col min="16" max="17" width="10.625" style="7" hidden="1" customWidth="1"/>
    <col min="18" max="18" width="11.625" style="7" customWidth="1"/>
    <col min="19" max="21" width="10.625" style="7" customWidth="1"/>
    <col min="22" max="22" width="2.625" style="7" customWidth="1"/>
    <col min="23" max="24" width="15.625" style="7" customWidth="1"/>
    <col min="25" max="25" width="2.625" style="7" customWidth="1"/>
    <col min="26" max="27" width="10.625" style="7" customWidth="1"/>
    <col min="28" max="29" width="3.625" style="7" customWidth="1"/>
    <col min="30" max="35" width="4.625" style="7" customWidth="1"/>
    <col min="36" max="16384" width="9" style="7"/>
  </cols>
  <sheetData>
    <row r="1" spans="2:27" ht="5.0999999999999996" customHeight="1" x14ac:dyDescent="0.15"/>
    <row r="2" spans="2:27" s="2" customFormat="1" ht="30" customHeight="1" x14ac:dyDescent="0.15">
      <c r="B2" s="1011" t="s">
        <v>62</v>
      </c>
      <c r="C2" s="1011"/>
      <c r="D2" s="1011"/>
      <c r="E2" s="1011"/>
      <c r="F2" s="1011"/>
      <c r="G2" s="1011"/>
      <c r="H2" s="1011"/>
      <c r="I2" s="1011"/>
      <c r="J2" s="1011"/>
      <c r="K2" s="1011"/>
      <c r="L2" s="15"/>
      <c r="M2" s="32" t="s">
        <v>331</v>
      </c>
      <c r="N2" s="520">
        <f>共通条件・結果!AF4</f>
        <v>1</v>
      </c>
    </row>
    <row r="3" spans="2:27" s="2" customFormat="1" ht="6.75" customHeight="1" x14ac:dyDescent="0.15">
      <c r="B3" s="26"/>
      <c r="C3" s="26"/>
      <c r="D3" s="26"/>
      <c r="E3" s="26"/>
      <c r="F3" s="26"/>
      <c r="G3" s="26"/>
      <c r="H3" s="26"/>
      <c r="I3" s="26"/>
      <c r="J3" s="26"/>
      <c r="K3" s="26"/>
      <c r="L3" s="26"/>
      <c r="M3" s="325" t="s">
        <v>332</v>
      </c>
      <c r="N3" s="520">
        <f>共通条件・結果!AF5</f>
        <v>1</v>
      </c>
    </row>
    <row r="4" spans="2:27" s="3" customFormat="1" ht="21.95" customHeight="1" thickBot="1" x14ac:dyDescent="0.2">
      <c r="B4" s="4" t="s">
        <v>168</v>
      </c>
      <c r="C4" s="13"/>
      <c r="D4" s="13"/>
      <c r="E4" s="13"/>
      <c r="F4" s="13"/>
      <c r="G4" s="13"/>
      <c r="H4" s="13"/>
      <c r="I4" s="13"/>
      <c r="J4" s="13"/>
      <c r="K4" s="13"/>
      <c r="M4" s="3" t="s">
        <v>54</v>
      </c>
    </row>
    <row r="5" spans="2:27" s="3" customFormat="1" ht="21.95" customHeight="1" thickBot="1" x14ac:dyDescent="0.2">
      <c r="B5" s="1004" t="s">
        <v>53</v>
      </c>
      <c r="C5" s="1015"/>
      <c r="D5" s="1019" t="s">
        <v>51</v>
      </c>
      <c r="E5" s="1015"/>
      <c r="F5" s="1005" t="s">
        <v>55</v>
      </c>
      <c r="G5" s="1015"/>
      <c r="H5" s="1005" t="s">
        <v>58</v>
      </c>
      <c r="I5" s="1005"/>
      <c r="J5" s="1005"/>
      <c r="K5" s="1006"/>
      <c r="L5" s="13"/>
      <c r="M5" s="28" t="s">
        <v>80</v>
      </c>
      <c r="N5" s="28" t="s">
        <v>78</v>
      </c>
      <c r="O5" s="28" t="s">
        <v>79</v>
      </c>
    </row>
    <row r="6" spans="2:27" s="3" customFormat="1" ht="21.95" customHeight="1" x14ac:dyDescent="0.15">
      <c r="B6" s="1013"/>
      <c r="C6" s="1014"/>
      <c r="D6" s="1020"/>
      <c r="E6" s="1021"/>
      <c r="F6" s="1025"/>
      <c r="G6" s="1026"/>
      <c r="H6" s="1029"/>
      <c r="I6" s="1029"/>
      <c r="J6" s="1029"/>
      <c r="K6" s="1030"/>
      <c r="L6" s="13"/>
      <c r="M6" s="16">
        <f>D6*F6</f>
        <v>0</v>
      </c>
      <c r="N6" s="16">
        <f>MAX($M$6:$M$10)</f>
        <v>0</v>
      </c>
      <c r="O6" s="1">
        <f>MATCH(N6,M6:M10,0)</f>
        <v>1</v>
      </c>
    </row>
    <row r="7" spans="2:27" s="3" customFormat="1" ht="21.95" customHeight="1" x14ac:dyDescent="0.15">
      <c r="B7" s="1000"/>
      <c r="C7" s="1001"/>
      <c r="D7" s="990"/>
      <c r="E7" s="991"/>
      <c r="F7" s="988"/>
      <c r="G7" s="989"/>
      <c r="H7" s="994"/>
      <c r="I7" s="994"/>
      <c r="J7" s="994"/>
      <c r="K7" s="995"/>
      <c r="L7" s="13"/>
      <c r="M7" s="16">
        <f>D7*F7</f>
        <v>0</v>
      </c>
    </row>
    <row r="8" spans="2:27" s="3" customFormat="1" ht="21.95" customHeight="1" x14ac:dyDescent="0.15">
      <c r="B8" s="992"/>
      <c r="C8" s="993"/>
      <c r="D8" s="1002"/>
      <c r="E8" s="1003"/>
      <c r="F8" s="988"/>
      <c r="G8" s="989"/>
      <c r="H8" s="998"/>
      <c r="I8" s="998"/>
      <c r="J8" s="998"/>
      <c r="K8" s="999"/>
      <c r="L8" s="13"/>
      <c r="M8" s="16">
        <f>D8*F8</f>
        <v>0</v>
      </c>
    </row>
    <row r="9" spans="2:27" s="3" customFormat="1" ht="21.95" customHeight="1" x14ac:dyDescent="0.15">
      <c r="B9" s="992"/>
      <c r="C9" s="1016"/>
      <c r="D9" s="1002"/>
      <c r="E9" s="1022"/>
      <c r="F9" s="988"/>
      <c r="G9" s="989"/>
      <c r="H9" s="998"/>
      <c r="I9" s="998"/>
      <c r="J9" s="998"/>
      <c r="K9" s="999"/>
      <c r="L9" s="13"/>
      <c r="M9" s="16">
        <f>D9*F9</f>
        <v>0</v>
      </c>
    </row>
    <row r="10" spans="2:27" s="3" customFormat="1" ht="21.95" customHeight="1" thickBot="1" x14ac:dyDescent="0.2">
      <c r="B10" s="1017"/>
      <c r="C10" s="1018"/>
      <c r="D10" s="1023"/>
      <c r="E10" s="1024"/>
      <c r="F10" s="1027"/>
      <c r="G10" s="1028"/>
      <c r="H10" s="1009"/>
      <c r="I10" s="1009"/>
      <c r="J10" s="1009"/>
      <c r="K10" s="1010"/>
      <c r="L10" s="13"/>
      <c r="M10" s="16">
        <f>D10*F10</f>
        <v>0</v>
      </c>
    </row>
    <row r="11" spans="2:27" s="3" customFormat="1" ht="10.5" customHeight="1" x14ac:dyDescent="0.15">
      <c r="B11" s="4"/>
      <c r="C11" s="13"/>
      <c r="D11" s="13"/>
      <c r="E11" s="13"/>
      <c r="F11" s="13"/>
      <c r="G11" s="13"/>
      <c r="H11" s="13"/>
      <c r="I11" s="13"/>
      <c r="J11" s="13"/>
      <c r="K11" s="13"/>
      <c r="L11" s="13"/>
      <c r="M11" s="13"/>
    </row>
    <row r="12" spans="2:27" s="3" customFormat="1" ht="21.95" customHeight="1" thickBot="1" x14ac:dyDescent="0.2">
      <c r="B12" s="11" t="s">
        <v>169</v>
      </c>
      <c r="C12" s="12"/>
      <c r="D12" s="13"/>
      <c r="E12" s="13"/>
      <c r="F12" s="13"/>
      <c r="G12" s="12"/>
      <c r="H12" s="12"/>
      <c r="I12" s="12"/>
      <c r="J12" s="12"/>
      <c r="K12" s="12"/>
      <c r="L12" s="12"/>
      <c r="M12" s="5" t="s">
        <v>52</v>
      </c>
    </row>
    <row r="13" spans="2:27" s="3" customFormat="1" ht="21.75" customHeight="1" thickBot="1" x14ac:dyDescent="0.2">
      <c r="B13" s="1004" t="s">
        <v>53</v>
      </c>
      <c r="C13" s="1005"/>
      <c r="D13" s="1019" t="s">
        <v>51</v>
      </c>
      <c r="E13" s="1005"/>
      <c r="F13" s="1019" t="s">
        <v>55</v>
      </c>
      <c r="G13" s="1015"/>
      <c r="H13" s="1005" t="s">
        <v>58</v>
      </c>
      <c r="I13" s="1005"/>
      <c r="J13" s="1005"/>
      <c r="K13" s="1006"/>
      <c r="L13" s="5"/>
      <c r="M13" s="28" t="s">
        <v>80</v>
      </c>
      <c r="N13" s="28" t="s">
        <v>78</v>
      </c>
      <c r="O13" s="28" t="s">
        <v>79</v>
      </c>
      <c r="Z13" s="1012"/>
      <c r="AA13" s="1012"/>
    </row>
    <row r="14" spans="2:27" s="3" customFormat="1" ht="21.75" customHeight="1" x14ac:dyDescent="0.15">
      <c r="B14" s="996"/>
      <c r="C14" s="997"/>
      <c r="D14" s="1032"/>
      <c r="E14" s="1033"/>
      <c r="F14" s="1025"/>
      <c r="G14" s="1026"/>
      <c r="H14" s="1007"/>
      <c r="I14" s="1007"/>
      <c r="J14" s="1007"/>
      <c r="K14" s="1008"/>
      <c r="L14" s="12"/>
      <c r="M14" s="16">
        <f>$D$14*$F$14</f>
        <v>0</v>
      </c>
      <c r="N14" s="16">
        <f>MAX($M$14:$M$18)</f>
        <v>0</v>
      </c>
      <c r="O14" s="1">
        <f>MATCH($N$14,$M$14:$M$18,0)</f>
        <v>1</v>
      </c>
      <c r="Z14" s="27"/>
      <c r="AA14" s="27"/>
    </row>
    <row r="15" spans="2:27" s="3" customFormat="1" ht="21.75" customHeight="1" x14ac:dyDescent="0.15">
      <c r="B15" s="1000"/>
      <c r="C15" s="1001"/>
      <c r="D15" s="990"/>
      <c r="E15" s="991"/>
      <c r="F15" s="988"/>
      <c r="G15" s="989"/>
      <c r="H15" s="994"/>
      <c r="I15" s="994"/>
      <c r="J15" s="994"/>
      <c r="K15" s="995"/>
      <c r="L15" s="12"/>
      <c r="M15" s="16">
        <f>$D$15*$F$15</f>
        <v>0</v>
      </c>
      <c r="Z15" s="27"/>
      <c r="AA15" s="27"/>
    </row>
    <row r="16" spans="2:27" s="3" customFormat="1" ht="21.75" customHeight="1" x14ac:dyDescent="0.15">
      <c r="B16" s="992"/>
      <c r="C16" s="993"/>
      <c r="D16" s="1002"/>
      <c r="E16" s="1003"/>
      <c r="F16" s="988"/>
      <c r="G16" s="989"/>
      <c r="H16" s="998"/>
      <c r="I16" s="998"/>
      <c r="J16" s="998"/>
      <c r="K16" s="999"/>
      <c r="L16" s="12"/>
      <c r="M16" s="16">
        <f>$D$16*$F$16</f>
        <v>0</v>
      </c>
      <c r="Z16" s="27"/>
      <c r="AA16" s="27"/>
    </row>
    <row r="17" spans="2:39" s="3" customFormat="1" ht="21.75" customHeight="1" x14ac:dyDescent="0.15">
      <c r="B17" s="992"/>
      <c r="C17" s="993"/>
      <c r="D17" s="1002"/>
      <c r="E17" s="1003"/>
      <c r="F17" s="988"/>
      <c r="G17" s="989"/>
      <c r="H17" s="998"/>
      <c r="I17" s="998"/>
      <c r="J17" s="998"/>
      <c r="K17" s="999"/>
      <c r="L17" s="12"/>
      <c r="M17" s="16">
        <f>$D$17*$F$17</f>
        <v>0</v>
      </c>
      <c r="Z17" s="27"/>
      <c r="AA17" s="27"/>
    </row>
    <row r="18" spans="2:39" s="3" customFormat="1" ht="21.75" customHeight="1" thickBot="1" x14ac:dyDescent="0.2">
      <c r="B18" s="1017"/>
      <c r="C18" s="1031"/>
      <c r="D18" s="1023"/>
      <c r="E18" s="1034"/>
      <c r="F18" s="1027"/>
      <c r="G18" s="1028"/>
      <c r="H18" s="1009"/>
      <c r="I18" s="1009"/>
      <c r="J18" s="1009"/>
      <c r="K18" s="1010"/>
      <c r="L18" s="12"/>
      <c r="M18" s="16">
        <f>$D$18*$F$18</f>
        <v>0</v>
      </c>
      <c r="Z18" s="27"/>
      <c r="AA18" s="27"/>
    </row>
    <row r="19" spans="2:39" s="3" customFormat="1" ht="12" customHeight="1" x14ac:dyDescent="0.15">
      <c r="B19" s="12"/>
      <c r="C19" s="12"/>
      <c r="D19" s="12"/>
      <c r="E19" s="12"/>
      <c r="F19" s="12"/>
      <c r="G19" s="12"/>
      <c r="H19" s="12"/>
      <c r="I19" s="12"/>
      <c r="J19" s="12"/>
      <c r="K19" s="12"/>
      <c r="L19" s="12"/>
      <c r="M19" s="13"/>
      <c r="Z19" s="27"/>
      <c r="AA19" s="27"/>
    </row>
    <row r="20" spans="2:39" s="3" customFormat="1" ht="21.75" customHeight="1" thickBot="1" x14ac:dyDescent="0.2">
      <c r="B20" s="4" t="s">
        <v>438</v>
      </c>
      <c r="C20" s="13"/>
      <c r="D20" s="13"/>
      <c r="E20" s="13"/>
      <c r="F20" s="13"/>
      <c r="G20" s="13"/>
      <c r="H20" s="13"/>
      <c r="I20" s="13"/>
      <c r="J20" s="13"/>
      <c r="K20" s="13"/>
      <c r="L20" s="13"/>
      <c r="M20" s="3" t="s">
        <v>354</v>
      </c>
      <c r="Z20" s="27"/>
      <c r="AA20" s="27"/>
    </row>
    <row r="21" spans="2:39" s="3" customFormat="1" ht="21.75" customHeight="1" thickBot="1" x14ac:dyDescent="0.2">
      <c r="B21" s="1004" t="s">
        <v>53</v>
      </c>
      <c r="C21" s="1015"/>
      <c r="D21" s="1019" t="s">
        <v>51</v>
      </c>
      <c r="E21" s="1015"/>
      <c r="F21" s="1019" t="s">
        <v>55</v>
      </c>
      <c r="G21" s="1015"/>
      <c r="H21" s="1019" t="s">
        <v>58</v>
      </c>
      <c r="I21" s="1005"/>
      <c r="J21" s="1005"/>
      <c r="K21" s="1006"/>
      <c r="L21" s="13"/>
      <c r="M21" s="28" t="s">
        <v>80</v>
      </c>
      <c r="N21" s="28" t="s">
        <v>78</v>
      </c>
      <c r="O21" s="28" t="s">
        <v>79</v>
      </c>
      <c r="P21" s="213"/>
      <c r="Q21" s="213"/>
      <c r="R21" s="213"/>
      <c r="T21" s="217"/>
      <c r="U21" s="217"/>
      <c r="V21" s="217"/>
      <c r="W21" s="217"/>
      <c r="AF21" s="203"/>
      <c r="AG21" s="203"/>
    </row>
    <row r="22" spans="2:39" s="3" customFormat="1" ht="21.75" customHeight="1" x14ac:dyDescent="0.15">
      <c r="B22" s="1037"/>
      <c r="C22" s="1038"/>
      <c r="D22" s="1035"/>
      <c r="E22" s="1036"/>
      <c r="F22" s="1025"/>
      <c r="G22" s="1026"/>
      <c r="H22" s="1039"/>
      <c r="I22" s="1040"/>
      <c r="J22" s="1040"/>
      <c r="K22" s="1041"/>
      <c r="L22" s="13"/>
      <c r="M22" s="16">
        <f>$D$22*$F$22</f>
        <v>0</v>
      </c>
      <c r="N22" s="16">
        <f>MAX($M$22:$M$26)</f>
        <v>0</v>
      </c>
      <c r="O22" s="1">
        <f>MATCH($N$22,$M$22:$M$26,0)</f>
        <v>1</v>
      </c>
      <c r="P22" s="213"/>
      <c r="Q22" s="213"/>
      <c r="R22" s="213"/>
      <c r="S22" s="13"/>
      <c r="T22" s="217"/>
      <c r="U22" s="217"/>
      <c r="V22" s="217"/>
      <c r="W22" s="217"/>
      <c r="AG22" s="203"/>
      <c r="AH22" s="203"/>
    </row>
    <row r="23" spans="2:39" s="3" customFormat="1" ht="21.75" customHeight="1" x14ac:dyDescent="0.15">
      <c r="B23" s="992"/>
      <c r="C23" s="1016"/>
      <c r="D23" s="1002"/>
      <c r="E23" s="1022"/>
      <c r="F23" s="988"/>
      <c r="G23" s="989"/>
      <c r="H23" s="1042"/>
      <c r="I23" s="998"/>
      <c r="J23" s="998"/>
      <c r="K23" s="999"/>
      <c r="L23" s="13"/>
      <c r="M23" s="16">
        <f>$D$23*$F$23</f>
        <v>0</v>
      </c>
      <c r="P23" s="213"/>
      <c r="Q23" s="213"/>
      <c r="R23" s="213"/>
      <c r="S23" s="13"/>
      <c r="T23" s="217"/>
      <c r="U23" s="218"/>
      <c r="V23" s="218"/>
      <c r="W23" s="218"/>
      <c r="X23" s="13"/>
      <c r="Y23" s="4"/>
      <c r="AL23" s="203"/>
      <c r="AM23" s="203"/>
    </row>
    <row r="24" spans="2:39" s="3" customFormat="1" ht="21.75" customHeight="1" x14ac:dyDescent="0.15">
      <c r="B24" s="992"/>
      <c r="C24" s="1016"/>
      <c r="D24" s="1002"/>
      <c r="E24" s="1022"/>
      <c r="F24" s="988"/>
      <c r="G24" s="989"/>
      <c r="H24" s="1042"/>
      <c r="I24" s="998"/>
      <c r="J24" s="998"/>
      <c r="K24" s="999"/>
      <c r="L24" s="13"/>
      <c r="M24" s="16">
        <f>$D$24*$F$24</f>
        <v>0</v>
      </c>
      <c r="Z24" s="27"/>
      <c r="AA24" s="27"/>
    </row>
    <row r="25" spans="2:39" s="3" customFormat="1" ht="21.75" customHeight="1" x14ac:dyDescent="0.15">
      <c r="B25" s="992"/>
      <c r="C25" s="1016"/>
      <c r="D25" s="1002"/>
      <c r="E25" s="1022"/>
      <c r="F25" s="988"/>
      <c r="G25" s="989"/>
      <c r="H25" s="1042"/>
      <c r="I25" s="998"/>
      <c r="J25" s="998"/>
      <c r="K25" s="999"/>
      <c r="L25" s="13"/>
      <c r="M25" s="16">
        <f>$D$25*$F$25</f>
        <v>0</v>
      </c>
      <c r="Z25" s="27"/>
      <c r="AA25" s="27"/>
    </row>
    <row r="26" spans="2:39" s="3" customFormat="1" ht="21.75" customHeight="1" thickBot="1" x14ac:dyDescent="0.2">
      <c r="B26" s="1046"/>
      <c r="C26" s="1047"/>
      <c r="D26" s="1048"/>
      <c r="E26" s="1049"/>
      <c r="F26" s="1027"/>
      <c r="G26" s="1028"/>
      <c r="H26" s="1043"/>
      <c r="I26" s="1044"/>
      <c r="J26" s="1044"/>
      <c r="K26" s="1045"/>
      <c r="L26" s="13"/>
      <c r="M26" s="16">
        <f>$D$26*$F$26</f>
        <v>0</v>
      </c>
      <c r="Z26" s="27"/>
      <c r="AA26" s="27"/>
    </row>
    <row r="27" spans="2:39" s="3" customFormat="1" ht="21.75" customHeight="1" x14ac:dyDescent="0.15">
      <c r="B27" s="13"/>
      <c r="C27" s="13"/>
      <c r="D27" s="13"/>
      <c r="E27" s="13"/>
      <c r="F27" s="13"/>
      <c r="G27" s="13"/>
      <c r="H27" s="13"/>
      <c r="I27" s="13"/>
      <c r="J27" s="13"/>
      <c r="K27" s="13"/>
      <c r="L27" s="13"/>
      <c r="Z27" s="27"/>
      <c r="AA27" s="27"/>
    </row>
    <row r="28" spans="2:39" s="3" customFormat="1" ht="21.75" customHeight="1" thickBot="1" x14ac:dyDescent="0.2">
      <c r="B28" s="4" t="s">
        <v>352</v>
      </c>
      <c r="C28" s="13"/>
      <c r="D28" s="13"/>
      <c r="E28" s="13"/>
      <c r="F28" s="13"/>
      <c r="G28" s="13"/>
      <c r="H28" s="13"/>
      <c r="I28" s="13"/>
      <c r="J28" s="13"/>
      <c r="K28" s="13"/>
      <c r="L28" s="13"/>
      <c r="M28" s="3" t="s">
        <v>353</v>
      </c>
      <c r="Z28" s="426"/>
      <c r="AA28" s="426"/>
    </row>
    <row r="29" spans="2:39" s="3" customFormat="1" ht="21.75" customHeight="1" thickBot="1" x14ac:dyDescent="0.2">
      <c r="B29" s="1004" t="s">
        <v>53</v>
      </c>
      <c r="C29" s="1005"/>
      <c r="D29" s="1015"/>
      <c r="E29" s="428" t="s">
        <v>51</v>
      </c>
      <c r="F29" s="1019" t="s">
        <v>55</v>
      </c>
      <c r="G29" s="1015"/>
      <c r="H29" s="1019" t="s">
        <v>58</v>
      </c>
      <c r="I29" s="1005"/>
      <c r="J29" s="1005"/>
      <c r="K29" s="1006"/>
      <c r="L29" s="13"/>
      <c r="M29" s="28" t="s">
        <v>80</v>
      </c>
      <c r="N29" s="28" t="s">
        <v>78</v>
      </c>
      <c r="O29" s="28" t="s">
        <v>79</v>
      </c>
      <c r="Z29" s="426"/>
      <c r="AA29" s="426"/>
    </row>
    <row r="30" spans="2:39" s="3" customFormat="1" ht="52.5" customHeight="1" x14ac:dyDescent="0.15">
      <c r="B30" s="1051" t="s">
        <v>355</v>
      </c>
      <c r="C30" s="1052"/>
      <c r="D30" s="644"/>
      <c r="E30" s="645">
        <v>3.4</v>
      </c>
      <c r="F30" s="1025"/>
      <c r="G30" s="1026"/>
      <c r="H30" s="1039"/>
      <c r="I30" s="1040"/>
      <c r="J30" s="1040"/>
      <c r="K30" s="1041"/>
      <c r="L30" s="13"/>
      <c r="M30" s="16">
        <f>IF(Q30=TRUE,$E$30*$F$30,0)</f>
        <v>0</v>
      </c>
      <c r="N30" s="429">
        <f>MAX($M$30,,$M$31)</f>
        <v>0</v>
      </c>
      <c r="O30" s="3">
        <f>MATCH($N$30,$M$30:$M$31,0)</f>
        <v>1</v>
      </c>
      <c r="Q30" s="115" t="b">
        <v>0</v>
      </c>
      <c r="Z30" s="426"/>
      <c r="AA30" s="426"/>
    </row>
    <row r="31" spans="2:39" s="3" customFormat="1" ht="21.75" customHeight="1" thickBot="1" x14ac:dyDescent="0.2">
      <c r="B31" s="1046"/>
      <c r="C31" s="1050"/>
      <c r="D31" s="1050"/>
      <c r="E31" s="646"/>
      <c r="F31" s="1027"/>
      <c r="G31" s="1028"/>
      <c r="H31" s="1043"/>
      <c r="I31" s="1044"/>
      <c r="J31" s="1044"/>
      <c r="K31" s="1045"/>
      <c r="L31" s="13"/>
      <c r="M31" s="429">
        <f>$E$31*$F$31</f>
        <v>0</v>
      </c>
      <c r="Z31" s="426"/>
      <c r="AA31" s="426"/>
    </row>
    <row r="32" spans="2:39" s="3" customFormat="1" ht="21.75" customHeight="1" x14ac:dyDescent="0.15">
      <c r="B32" s="13" t="s">
        <v>437</v>
      </c>
      <c r="C32" s="13"/>
      <c r="D32" s="13"/>
      <c r="E32" s="13"/>
      <c r="F32" s="13"/>
      <c r="G32" s="13"/>
      <c r="H32" s="13"/>
      <c r="I32" s="13"/>
      <c r="J32" s="13"/>
      <c r="K32" s="13"/>
      <c r="L32" s="13"/>
      <c r="Z32" s="27"/>
      <c r="AA32" s="27"/>
    </row>
    <row r="33" spans="2:28" s="3" customFormat="1" ht="21.75" customHeight="1" thickBot="1" x14ac:dyDescent="0.2">
      <c r="B33" s="4" t="s">
        <v>156</v>
      </c>
      <c r="C33" s="13"/>
      <c r="D33" s="13"/>
      <c r="E33" s="13"/>
      <c r="F33" s="13"/>
      <c r="G33" s="13"/>
      <c r="H33" s="13"/>
      <c r="I33" s="13"/>
      <c r="J33" s="13"/>
      <c r="K33" s="13"/>
      <c r="L33" s="13"/>
      <c r="Z33" s="27"/>
      <c r="AA33" s="27"/>
    </row>
    <row r="34" spans="2:28" s="3" customFormat="1" ht="12" customHeight="1" x14ac:dyDescent="0.15">
      <c r="B34" s="982" t="s">
        <v>67</v>
      </c>
      <c r="C34" s="983"/>
      <c r="D34" s="980" t="s">
        <v>1</v>
      </c>
      <c r="E34" s="976" t="s">
        <v>213</v>
      </c>
      <c r="F34" s="977"/>
      <c r="G34" s="13"/>
      <c r="H34" s="13"/>
      <c r="I34" s="13"/>
      <c r="J34" s="13"/>
      <c r="K34" s="13"/>
      <c r="L34" s="13"/>
      <c r="M34" s="13"/>
      <c r="Z34" s="27"/>
      <c r="AA34" s="27"/>
    </row>
    <row r="35" spans="2:28" s="3" customFormat="1" ht="12" customHeight="1" thickBot="1" x14ac:dyDescent="0.2">
      <c r="B35" s="984"/>
      <c r="C35" s="985"/>
      <c r="D35" s="981"/>
      <c r="E35" s="411" t="s">
        <v>242</v>
      </c>
      <c r="F35" s="412" t="s">
        <v>49</v>
      </c>
      <c r="G35" s="13"/>
      <c r="H35" s="13"/>
      <c r="I35" s="13"/>
      <c r="J35" s="13"/>
      <c r="K35" s="12"/>
      <c r="L35" s="13"/>
      <c r="M35" s="13"/>
      <c r="Z35" s="201"/>
      <c r="AA35" s="201"/>
    </row>
    <row r="36" spans="2:28" s="3" customFormat="1" ht="21.75" customHeight="1" x14ac:dyDescent="0.15">
      <c r="B36" s="986" t="s">
        <v>56</v>
      </c>
      <c r="C36" s="987"/>
      <c r="D36" s="467">
        <f>INDEX($D$6:$E$10,$O$6,1)</f>
        <v>0</v>
      </c>
      <c r="E36" s="413">
        <f>1*0.034*$D$36</f>
        <v>0</v>
      </c>
      <c r="F36" s="414">
        <f>1*0.034*$D$36</f>
        <v>0</v>
      </c>
      <c r="G36" s="13"/>
      <c r="H36" s="13"/>
      <c r="I36" s="13"/>
      <c r="J36" s="13"/>
      <c r="K36" s="12"/>
      <c r="L36" s="13"/>
      <c r="M36" s="13"/>
      <c r="AA36" s="27"/>
      <c r="AB36" s="27"/>
    </row>
    <row r="37" spans="2:28" s="3" customFormat="1" ht="21.75" customHeight="1" x14ac:dyDescent="0.15">
      <c r="B37" s="978" t="s">
        <v>57</v>
      </c>
      <c r="C37" s="979"/>
      <c r="D37" s="468">
        <f>INDEX($D$14:$E$18,$O$14,1)</f>
        <v>0</v>
      </c>
      <c r="E37" s="415">
        <f>1*0.034*$D$37</f>
        <v>0</v>
      </c>
      <c r="F37" s="416">
        <f>1*0.034*$D$37</f>
        <v>0</v>
      </c>
      <c r="G37" s="13"/>
      <c r="H37" s="13"/>
      <c r="I37" s="13"/>
      <c r="J37" s="13"/>
      <c r="K37" s="44"/>
      <c r="L37" s="13"/>
      <c r="M37" s="237"/>
      <c r="N37" s="238"/>
      <c r="O37" s="238"/>
      <c r="P37" s="211"/>
      <c r="Q37" s="211"/>
      <c r="X37" s="27"/>
      <c r="Y37" s="27"/>
    </row>
    <row r="38" spans="2:28" s="3" customFormat="1" ht="21.75" customHeight="1" x14ac:dyDescent="0.15">
      <c r="B38" s="978" t="s">
        <v>295</v>
      </c>
      <c r="C38" s="979"/>
      <c r="D38" s="468">
        <f>INDEX($D$22:$E$26,$O$22,1)</f>
        <v>0</v>
      </c>
      <c r="E38" s="415">
        <v>0</v>
      </c>
      <c r="F38" s="416">
        <v>0</v>
      </c>
      <c r="G38" s="13"/>
      <c r="H38" s="13"/>
      <c r="I38" s="13"/>
      <c r="J38" s="13"/>
      <c r="K38" s="12"/>
      <c r="L38" s="19"/>
      <c r="M38" s="237"/>
      <c r="N38" s="211"/>
      <c r="O38" s="238"/>
      <c r="P38" s="231"/>
      <c r="Q38" s="231"/>
      <c r="R38" s="5"/>
      <c r="S38" s="5"/>
      <c r="T38" s="5"/>
      <c r="U38" s="5"/>
      <c r="V38" s="5"/>
      <c r="W38" s="5"/>
      <c r="X38" s="5"/>
      <c r="Y38" s="5"/>
      <c r="Z38" s="5"/>
    </row>
    <row r="39" spans="2:28" s="3" customFormat="1" ht="21.95" customHeight="1" thickBot="1" x14ac:dyDescent="0.2">
      <c r="B39" s="974" t="s">
        <v>351</v>
      </c>
      <c r="C39" s="975"/>
      <c r="D39" s="469">
        <f>INDEX($E$30:$E$31,$O$30,1)</f>
        <v>3.4</v>
      </c>
      <c r="E39" s="553">
        <v>0</v>
      </c>
      <c r="F39" s="554">
        <v>0</v>
      </c>
      <c r="G39" s="13"/>
      <c r="H39" s="13"/>
      <c r="I39" s="13"/>
      <c r="J39" s="13"/>
      <c r="K39" s="13"/>
      <c r="L39" s="20"/>
      <c r="M39" s="211"/>
      <c r="N39" s="232"/>
      <c r="O39" s="232"/>
      <c r="P39" s="232"/>
      <c r="Q39" s="232"/>
      <c r="R39" s="5"/>
      <c r="S39" s="5"/>
      <c r="T39" s="5"/>
      <c r="U39" s="5"/>
      <c r="V39" s="5"/>
      <c r="W39" s="5"/>
      <c r="X39" s="5"/>
      <c r="Y39" s="5"/>
      <c r="Z39" s="5"/>
    </row>
    <row r="40" spans="2:28" s="3" customFormat="1" ht="21.95" customHeight="1" x14ac:dyDescent="0.15">
      <c r="L40" s="20"/>
      <c r="M40" s="211"/>
      <c r="N40" s="232"/>
      <c r="O40" s="232"/>
      <c r="P40" s="232"/>
      <c r="Q40" s="232"/>
      <c r="R40" s="5"/>
      <c r="S40" s="5"/>
      <c r="T40" s="5"/>
      <c r="U40" s="5"/>
      <c r="V40" s="5"/>
      <c r="W40" s="5"/>
      <c r="X40" s="5"/>
      <c r="Y40" s="5"/>
      <c r="Z40" s="5"/>
    </row>
    <row r="41" spans="2:28" s="3" customFormat="1" ht="26.25" customHeight="1" x14ac:dyDescent="0.15">
      <c r="L41" s="20"/>
      <c r="M41" s="233"/>
      <c r="N41" s="232"/>
      <c r="O41" s="232"/>
      <c r="P41" s="232"/>
      <c r="Q41" s="232"/>
      <c r="R41" s="5"/>
      <c r="S41" s="5"/>
      <c r="T41" s="5"/>
      <c r="U41" s="5"/>
      <c r="V41" s="5"/>
      <c r="W41" s="5"/>
      <c r="X41" s="5"/>
      <c r="Y41" s="5"/>
    </row>
    <row r="42" spans="2:28" s="3" customFormat="1" ht="21.95" customHeight="1" x14ac:dyDescent="0.15">
      <c r="M42" s="233"/>
      <c r="N42" s="234"/>
      <c r="O42" s="234"/>
      <c r="P42" s="232"/>
      <c r="Q42" s="232"/>
    </row>
    <row r="43" spans="2:28" s="3" customFormat="1" ht="21.95" customHeight="1" x14ac:dyDescent="0.15">
      <c r="M43" s="233"/>
      <c r="N43" s="5"/>
      <c r="O43" s="235"/>
      <c r="P43" s="236"/>
      <c r="Q43" s="236"/>
    </row>
    <row r="44" spans="2:28" s="3" customFormat="1" ht="21.95" customHeight="1" x14ac:dyDescent="0.15">
      <c r="M44" s="233"/>
      <c r="N44" s="234"/>
      <c r="O44" s="234"/>
      <c r="P44" s="236"/>
      <c r="Q44" s="236"/>
    </row>
    <row r="45" spans="2:28" s="3" customFormat="1" ht="21.95" customHeight="1" x14ac:dyDescent="0.15">
      <c r="M45" s="211"/>
      <c r="N45" s="211"/>
      <c r="O45" s="211"/>
    </row>
    <row r="46" spans="2:28" s="3" customFormat="1" ht="21.95" customHeight="1" x14ac:dyDescent="0.15"/>
    <row r="47" spans="2:28" s="3" customFormat="1" ht="21.95" customHeight="1" x14ac:dyDescent="0.15"/>
    <row r="48" spans="2:28" s="3" customFormat="1" ht="21.95" customHeight="1" x14ac:dyDescent="0.15"/>
    <row r="49" s="3" customFormat="1" ht="21.95" customHeight="1" x14ac:dyDescent="0.15"/>
    <row r="50" s="3" customFormat="1" ht="21.95" customHeight="1" x14ac:dyDescent="0.15"/>
    <row r="51" s="3" customFormat="1" ht="21.95" customHeight="1" x14ac:dyDescent="0.15"/>
    <row r="52" s="3" customFormat="1" ht="21.95" customHeight="1" x14ac:dyDescent="0.15"/>
    <row r="53" s="3" customFormat="1" ht="21.95" customHeight="1" x14ac:dyDescent="0.15"/>
    <row r="54" s="3" customFormat="1" ht="24.95" customHeight="1" x14ac:dyDescent="0.15"/>
    <row r="55" s="3" customFormat="1" ht="24.95" customHeight="1" x14ac:dyDescent="0.15"/>
    <row r="56" s="3" customFormat="1" ht="24.95" customHeight="1" x14ac:dyDescent="0.15"/>
    <row r="57" s="3" customFormat="1" ht="24.95" customHeight="1" x14ac:dyDescent="0.15"/>
    <row r="58" s="3" customFormat="1" ht="24.95" customHeight="1" x14ac:dyDescent="0.15"/>
    <row r="59" s="3" customFormat="1" ht="24.95" customHeight="1" x14ac:dyDescent="0.15"/>
    <row r="60" s="3" customFormat="1" ht="24.95" customHeight="1" x14ac:dyDescent="0.15"/>
    <row r="61" s="3" customFormat="1" ht="24.95" customHeight="1" x14ac:dyDescent="0.15"/>
    <row r="62" s="3" customFormat="1" ht="24.95" customHeight="1" x14ac:dyDescent="0.15"/>
    <row r="63" s="3" customFormat="1" ht="24.95" customHeight="1" x14ac:dyDescent="0.15"/>
    <row r="64" s="3" customFormat="1" ht="24.95" customHeight="1" x14ac:dyDescent="0.15"/>
    <row r="65" s="3" customFormat="1" ht="24.95" customHeight="1" x14ac:dyDescent="0.15"/>
    <row r="66" s="3" customFormat="1" ht="24.95" customHeight="1" x14ac:dyDescent="0.15"/>
    <row r="67" s="3" customFormat="1" ht="24.95" customHeight="1" x14ac:dyDescent="0.15"/>
    <row r="68" s="3" customFormat="1" ht="24.95" customHeight="1" x14ac:dyDescent="0.15"/>
    <row r="69" s="3" customFormat="1" ht="24.95" customHeight="1" x14ac:dyDescent="0.15"/>
    <row r="70" s="3" customFormat="1" ht="24.95" customHeight="1" x14ac:dyDescent="0.15"/>
    <row r="71" s="3" customFormat="1" ht="24.95" customHeight="1" x14ac:dyDescent="0.15"/>
    <row r="72" s="3" customFormat="1" ht="24.95" customHeight="1" x14ac:dyDescent="0.15"/>
    <row r="73" s="3" customFormat="1" ht="24.95" customHeight="1" x14ac:dyDescent="0.15"/>
    <row r="74" s="3" customFormat="1" ht="24.95" customHeight="1" x14ac:dyDescent="0.15"/>
    <row r="75" s="3" customFormat="1" ht="24.95" customHeight="1" x14ac:dyDescent="0.15"/>
    <row r="76" s="3" customFormat="1" ht="24.95" customHeight="1" x14ac:dyDescent="0.15"/>
    <row r="77" s="3" customFormat="1" ht="24.95" customHeight="1" x14ac:dyDescent="0.15"/>
    <row r="78" s="3" customFormat="1" ht="24.95" customHeight="1" x14ac:dyDescent="0.15"/>
    <row r="79" s="3" customFormat="1" ht="24.95" customHeight="1" x14ac:dyDescent="0.15"/>
    <row r="80" s="3" customFormat="1" ht="24.95" customHeight="1" x14ac:dyDescent="0.15"/>
    <row r="81" spans="2:11" s="3" customFormat="1" ht="24.95" customHeight="1" x14ac:dyDescent="0.15"/>
    <row r="82" spans="2:11" s="3" customFormat="1" ht="24.95" customHeight="1" x14ac:dyDescent="0.15"/>
    <row r="83" spans="2:11" s="3" customFormat="1" ht="24.95" customHeight="1" x14ac:dyDescent="0.15"/>
    <row r="84" spans="2:11" s="3" customFormat="1" ht="24.95" customHeight="1" x14ac:dyDescent="0.15">
      <c r="B84" s="6"/>
      <c r="C84" s="6"/>
      <c r="D84" s="6"/>
      <c r="E84" s="6"/>
      <c r="F84" s="6"/>
      <c r="G84" s="6"/>
      <c r="H84" s="6"/>
      <c r="I84" s="6"/>
      <c r="J84" s="6"/>
      <c r="K84" s="6"/>
    </row>
    <row r="85" spans="2:11" s="3" customFormat="1" ht="24.95" customHeight="1" x14ac:dyDescent="0.15">
      <c r="B85" s="6"/>
      <c r="C85" s="6"/>
      <c r="D85" s="6"/>
      <c r="E85" s="6"/>
      <c r="F85" s="6"/>
      <c r="G85" s="6"/>
      <c r="H85" s="6"/>
      <c r="I85" s="6"/>
      <c r="J85" s="6"/>
      <c r="K85" s="6"/>
    </row>
    <row r="86" spans="2:11" s="3" customFormat="1" ht="24.95" customHeight="1" x14ac:dyDescent="0.15">
      <c r="B86" s="7"/>
      <c r="C86" s="7"/>
      <c r="D86" s="7"/>
      <c r="E86" s="7"/>
      <c r="F86" s="7"/>
      <c r="G86" s="7"/>
      <c r="H86" s="7"/>
      <c r="I86" s="7"/>
      <c r="J86" s="7"/>
      <c r="K86" s="7"/>
    </row>
    <row r="87" spans="2:11" s="6" customFormat="1" ht="24.95" customHeight="1" x14ac:dyDescent="0.15">
      <c r="B87" s="7"/>
      <c r="C87" s="7"/>
      <c r="D87" s="7"/>
      <c r="E87" s="7"/>
      <c r="F87" s="7"/>
      <c r="G87" s="7"/>
      <c r="H87" s="7"/>
      <c r="I87" s="7"/>
      <c r="J87" s="7"/>
      <c r="K87" s="7"/>
    </row>
    <row r="88" spans="2:11" s="6" customFormat="1" ht="24.95" customHeight="1" x14ac:dyDescent="0.15">
      <c r="B88" s="7"/>
      <c r="C88" s="7"/>
      <c r="D88" s="7"/>
      <c r="E88" s="7"/>
      <c r="F88" s="7"/>
      <c r="G88" s="7"/>
      <c r="H88" s="7"/>
      <c r="I88" s="7"/>
      <c r="J88" s="7"/>
      <c r="K88" s="7"/>
    </row>
    <row r="89" spans="2:11" ht="24.95" customHeight="1" x14ac:dyDescent="0.15"/>
    <row r="90" spans="2:11" ht="24.95" customHeight="1" x14ac:dyDescent="0.15"/>
    <row r="91" spans="2:11" ht="24.95" customHeight="1" x14ac:dyDescent="0.15"/>
    <row r="92" spans="2:11" ht="24.95" customHeight="1" x14ac:dyDescent="0.15"/>
    <row r="93" spans="2:11" ht="24.95" customHeight="1" x14ac:dyDescent="0.15"/>
    <row r="94" spans="2:11" ht="24.95" customHeight="1" x14ac:dyDescent="0.15"/>
    <row r="95" spans="2:11" ht="24.95" customHeight="1" x14ac:dyDescent="0.15"/>
    <row r="96" spans="2:11" ht="24.95" customHeight="1" x14ac:dyDescent="0.15"/>
    <row r="97" ht="24.95" customHeight="1" x14ac:dyDescent="0.15"/>
    <row r="98" ht="24.95" customHeight="1" x14ac:dyDescent="0.15"/>
    <row r="99" ht="24.95" customHeight="1" x14ac:dyDescent="0.15"/>
  </sheetData>
  <sheetProtection algorithmName="SHA-512" hashValue="o5xQ6qIndnCGFhUv2BzzYyIx5mMYjSJM7TqCwpVj9UclypzjcuUppTerMTRXxm896Iff/K5O9kiA3UjvM1yYVw==" saltValue="n1paW5vkrS7iQkKbye9/vA==" spinCount="100000" sheet="1" selectLockedCells="1"/>
  <mergeCells count="90">
    <mergeCell ref="F31:G31"/>
    <mergeCell ref="H31:K31"/>
    <mergeCell ref="B31:D31"/>
    <mergeCell ref="F29:G29"/>
    <mergeCell ref="H29:K29"/>
    <mergeCell ref="B30:C30"/>
    <mergeCell ref="F30:G30"/>
    <mergeCell ref="H30:K30"/>
    <mergeCell ref="B29:D29"/>
    <mergeCell ref="B26:C26"/>
    <mergeCell ref="D26:E26"/>
    <mergeCell ref="B24:C24"/>
    <mergeCell ref="D25:E25"/>
    <mergeCell ref="F25:G25"/>
    <mergeCell ref="B25:C25"/>
    <mergeCell ref="F24:G24"/>
    <mergeCell ref="H24:K24"/>
    <mergeCell ref="D24:E24"/>
    <mergeCell ref="F26:G26"/>
    <mergeCell ref="H26:K26"/>
    <mergeCell ref="H25:K25"/>
    <mergeCell ref="H22:K22"/>
    <mergeCell ref="H21:K21"/>
    <mergeCell ref="B23:C23"/>
    <mergeCell ref="D23:E23"/>
    <mergeCell ref="F23:G23"/>
    <mergeCell ref="H23:K23"/>
    <mergeCell ref="B15:C15"/>
    <mergeCell ref="F22:G22"/>
    <mergeCell ref="F15:G15"/>
    <mergeCell ref="D22:E22"/>
    <mergeCell ref="B21:C21"/>
    <mergeCell ref="D21:E21"/>
    <mergeCell ref="F21:G21"/>
    <mergeCell ref="B22:C22"/>
    <mergeCell ref="H18:K18"/>
    <mergeCell ref="B17:C17"/>
    <mergeCell ref="D17:E17"/>
    <mergeCell ref="B18:C18"/>
    <mergeCell ref="D13:E13"/>
    <mergeCell ref="D14:E14"/>
    <mergeCell ref="D18:E18"/>
    <mergeCell ref="F13:G13"/>
    <mergeCell ref="F14:G14"/>
    <mergeCell ref="F18:G18"/>
    <mergeCell ref="B16:C16"/>
    <mergeCell ref="D16:E16"/>
    <mergeCell ref="F16:G16"/>
    <mergeCell ref="H16:K16"/>
    <mergeCell ref="F17:G17"/>
    <mergeCell ref="H17:K17"/>
    <mergeCell ref="B2:K2"/>
    <mergeCell ref="Z13:AA13"/>
    <mergeCell ref="B6:C6"/>
    <mergeCell ref="B5:C5"/>
    <mergeCell ref="B9:C9"/>
    <mergeCell ref="B10:C10"/>
    <mergeCell ref="D5:E5"/>
    <mergeCell ref="F5:G5"/>
    <mergeCell ref="H5:K5"/>
    <mergeCell ref="D6:E6"/>
    <mergeCell ref="D9:E9"/>
    <mergeCell ref="D10:E10"/>
    <mergeCell ref="F6:G6"/>
    <mergeCell ref="F9:G9"/>
    <mergeCell ref="F10:G10"/>
    <mergeCell ref="H6:K6"/>
    <mergeCell ref="F7:G7"/>
    <mergeCell ref="D15:E15"/>
    <mergeCell ref="B8:C8"/>
    <mergeCell ref="H15:K15"/>
    <mergeCell ref="F8:G8"/>
    <mergeCell ref="B14:C14"/>
    <mergeCell ref="H8:K8"/>
    <mergeCell ref="B7:C7"/>
    <mergeCell ref="D7:E7"/>
    <mergeCell ref="H7:K7"/>
    <mergeCell ref="D8:E8"/>
    <mergeCell ref="B13:C13"/>
    <mergeCell ref="H13:K13"/>
    <mergeCell ref="H14:K14"/>
    <mergeCell ref="H9:K9"/>
    <mergeCell ref="H10:K10"/>
    <mergeCell ref="B39:C39"/>
    <mergeCell ref="E34:F34"/>
    <mergeCell ref="B38:C38"/>
    <mergeCell ref="D34:D35"/>
    <mergeCell ref="B34:C35"/>
    <mergeCell ref="B36:C36"/>
    <mergeCell ref="B37:C37"/>
  </mergeCells>
  <phoneticPr fontId="2"/>
  <conditionalFormatting sqref="O42">
    <cfRule type="expression" dxfId="30" priority="365">
      <formula>#REF!&gt;1</formula>
    </cfRule>
  </conditionalFormatting>
  <conditionalFormatting sqref="O44">
    <cfRule type="expression" dxfId="29" priority="366">
      <formula>#REF!&lt;3</formula>
    </cfRule>
  </conditionalFormatting>
  <conditionalFormatting sqref="O43">
    <cfRule type="expression" dxfId="28" priority="367">
      <formula>#REF!=3</formula>
    </cfRule>
    <cfRule type="expression" dxfId="27" priority="368">
      <formula>#REF!=1</formula>
    </cfRule>
  </conditionalFormatting>
  <conditionalFormatting sqref="B21:K21 B24:K26 H22:K23">
    <cfRule type="expression" dxfId="26" priority="15">
      <formula>$N$2=2</formula>
    </cfRule>
  </conditionalFormatting>
  <conditionalFormatting sqref="B39:F39">
    <cfRule type="expression" dxfId="25" priority="3">
      <formula>$N$2=2</formula>
    </cfRule>
    <cfRule type="expression" dxfId="24" priority="10">
      <formula>$N$3=2</formula>
    </cfRule>
    <cfRule type="expression" dxfId="23" priority="12">
      <formula>$N$3=3</formula>
    </cfRule>
  </conditionalFormatting>
  <conditionalFormatting sqref="B29:K31">
    <cfRule type="expression" dxfId="22" priority="4">
      <formula>$N$3=3</formula>
    </cfRule>
    <cfRule type="expression" dxfId="21" priority="5">
      <formula>$N$3=2</formula>
    </cfRule>
    <cfRule type="expression" dxfId="20" priority="6">
      <formula>$N$2=2</formula>
    </cfRule>
  </conditionalFormatting>
  <conditionalFormatting sqref="B38:F38">
    <cfRule type="expression" dxfId="19" priority="2">
      <formula>$N$2=2</formula>
    </cfRule>
  </conditionalFormatting>
  <conditionalFormatting sqref="B22:G23">
    <cfRule type="expression" dxfId="18" priority="1">
      <formula>$N$2=2</formula>
    </cfRule>
  </conditionalFormatting>
  <dataValidations count="1">
    <dataValidation type="list" allowBlank="1" showInputMessage="1" showErrorMessage="1" sqref="F6:G10 F14:G18 F22:G26 G30 F30:F31" xr:uid="{00000000-0002-0000-0600-000000000000}">
      <formula1>"1.0,0.7"</formula1>
    </dataValidation>
  </dataValidations>
  <printOptions horizontalCentered="1"/>
  <pageMargins left="0.59055118110236227" right="0.27559055118110237" top="0.98425196850393704" bottom="0.59055118110236227" header="0.31496062992125984" footer="0.27559055118110237"/>
  <pageSetup paperSize="9" scale="90" orientation="portrait" verticalDpi="300" r:id="rId1"/>
  <headerFooter>
    <oddHeader>&amp;Rver.2.7[H28]</oddHeader>
    <oddFooter>&amp;Ccopyright (C) 2017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5" r:id="rId4" name="Check Box 3">
              <controlPr locked="0" defaultSize="0" autoFill="0" autoLine="0" autoPict="0">
                <anchor moveWithCells="1">
                  <from>
                    <xdr:col>3</xdr:col>
                    <xdr:colOff>276225</xdr:colOff>
                    <xdr:row>29</xdr:row>
                    <xdr:rowOff>209550</xdr:rowOff>
                  </from>
                  <to>
                    <xdr:col>3</xdr:col>
                    <xdr:colOff>619125</xdr:colOff>
                    <xdr:row>29</xdr:row>
                    <xdr:rowOff>466725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FF00"/>
  </sheetPr>
  <dimension ref="A1:AT141"/>
  <sheetViews>
    <sheetView showGridLines="0" view="pageBreakPreview" zoomScaleNormal="100" zoomScaleSheetLayoutView="100" workbookViewId="0">
      <selection activeCell="B7" sqref="B7:E7"/>
    </sheetView>
  </sheetViews>
  <sheetFormatPr defaultColWidth="9" defaultRowHeight="13.5" x14ac:dyDescent="0.15"/>
  <cols>
    <col min="1" max="1" width="0.875" style="29" customWidth="1"/>
    <col min="2" max="6" width="3.625" style="29" customWidth="1"/>
    <col min="7" max="8" width="3.125" style="29" customWidth="1"/>
    <col min="9" max="29" width="3.625" style="29" customWidth="1"/>
    <col min="30" max="30" width="0.875" style="29" customWidth="1"/>
    <col min="31" max="31" width="3.625" style="29" customWidth="1"/>
    <col min="32" max="32" width="9.75" style="29" hidden="1" customWidth="1"/>
    <col min="33" max="33" width="10.625" style="29" hidden="1" customWidth="1"/>
    <col min="34" max="34" width="5.375" style="29" hidden="1" customWidth="1"/>
    <col min="35" max="35" width="9.5" style="29" hidden="1" customWidth="1"/>
    <col min="36" max="36" width="4.125" style="29" hidden="1" customWidth="1"/>
    <col min="37" max="37" width="6.875" style="29" hidden="1" customWidth="1"/>
    <col min="38" max="38" width="5.5" style="29" hidden="1" customWidth="1"/>
    <col min="39" max="39" width="6" style="29" hidden="1" customWidth="1"/>
    <col min="40" max="40" width="5.5" style="29" hidden="1" customWidth="1"/>
    <col min="41" max="42" width="6.625" style="29" hidden="1" customWidth="1"/>
    <col min="43" max="43" width="9.625" style="29" hidden="1" customWidth="1"/>
    <col min="44" max="44" width="4.75" style="29" hidden="1" customWidth="1"/>
    <col min="45" max="45" width="6.375" style="29" customWidth="1"/>
    <col min="46" max="58" width="3.625" style="29" customWidth="1"/>
    <col min="59" max="16384" width="9" style="29"/>
  </cols>
  <sheetData>
    <row r="1" spans="1:45" ht="5.0999999999999996" customHeight="1" x14ac:dyDescent="0.15"/>
    <row r="2" spans="1:45" ht="30" customHeight="1" x14ac:dyDescent="0.15">
      <c r="B2" s="1061" t="s">
        <v>64</v>
      </c>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417"/>
      <c r="AE2" s="103"/>
      <c r="AF2" s="32" t="s">
        <v>331</v>
      </c>
      <c r="AG2" s="522">
        <f>共通条件・結果!AF4</f>
        <v>1</v>
      </c>
    </row>
    <row r="3" spans="1:45" s="48" customFormat="1" ht="20.100000000000001" customHeight="1" x14ac:dyDescent="0.15">
      <c r="A3" s="122"/>
      <c r="B3" s="122"/>
      <c r="C3" s="30"/>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F3" s="325" t="s">
        <v>332</v>
      </c>
      <c r="AG3" s="521">
        <f>共通条件・結果!AF5</f>
        <v>1</v>
      </c>
      <c r="AH3" s="207"/>
    </row>
    <row r="4" spans="1:45" s="32" customFormat="1" ht="20.100000000000001" customHeight="1" thickBot="1" x14ac:dyDescent="0.2">
      <c r="B4" s="30" t="s">
        <v>346</v>
      </c>
      <c r="C4" s="122"/>
      <c r="D4" s="104"/>
      <c r="E4" s="104"/>
      <c r="F4" s="104"/>
      <c r="G4" s="104"/>
      <c r="H4" s="104"/>
      <c r="I4" s="104"/>
      <c r="J4" s="104"/>
      <c r="K4" s="105"/>
      <c r="L4" s="105"/>
      <c r="M4" s="122"/>
      <c r="N4" s="122"/>
      <c r="O4" s="122"/>
      <c r="P4" s="122"/>
      <c r="Q4" s="122"/>
      <c r="R4" s="122"/>
      <c r="S4" s="122"/>
      <c r="T4" s="122"/>
      <c r="U4" s="122"/>
      <c r="V4" s="122"/>
      <c r="W4" s="122"/>
      <c r="X4" s="122"/>
      <c r="Y4" s="88"/>
      <c r="Z4" s="88"/>
      <c r="AA4" s="122"/>
      <c r="AB4" s="122"/>
      <c r="AC4" s="122"/>
      <c r="AD4" s="48"/>
      <c r="AE4" s="48"/>
      <c r="AF4" s="48"/>
      <c r="AG4" s="207"/>
      <c r="AI4" s="48"/>
      <c r="AJ4" s="48"/>
      <c r="AK4" s="48"/>
      <c r="AL4" s="48"/>
      <c r="AM4" s="48"/>
      <c r="AN4" s="48"/>
      <c r="AO4" s="48"/>
      <c r="AP4" s="48"/>
      <c r="AQ4" s="48"/>
      <c r="AR4" s="48"/>
      <c r="AS4" s="48"/>
    </row>
    <row r="5" spans="1:45" s="32" customFormat="1" ht="20.100000000000001" customHeight="1" x14ac:dyDescent="0.15">
      <c r="B5" s="1099" t="s">
        <v>70</v>
      </c>
      <c r="C5" s="1055"/>
      <c r="D5" s="1055"/>
      <c r="E5" s="1056"/>
      <c r="F5" s="1071" t="s">
        <v>69</v>
      </c>
      <c r="G5" s="1083"/>
      <c r="H5" s="1085" t="s">
        <v>7</v>
      </c>
      <c r="I5" s="1086"/>
      <c r="J5" s="1085" t="s">
        <v>8</v>
      </c>
      <c r="K5" s="1086"/>
      <c r="L5" s="1085" t="s">
        <v>9</v>
      </c>
      <c r="M5" s="1086"/>
      <c r="N5" s="1085" t="s">
        <v>10</v>
      </c>
      <c r="O5" s="1086"/>
      <c r="P5" s="1085" t="s">
        <v>11</v>
      </c>
      <c r="Q5" s="1086"/>
      <c r="R5" s="1085" t="s">
        <v>12</v>
      </c>
      <c r="S5" s="1086"/>
      <c r="T5" s="1085" t="s">
        <v>13</v>
      </c>
      <c r="U5" s="1086"/>
      <c r="V5" s="1085" t="s">
        <v>14</v>
      </c>
      <c r="W5" s="1086"/>
      <c r="X5" s="1085" t="s">
        <v>15</v>
      </c>
      <c r="Y5" s="1086"/>
      <c r="Z5" s="1075" t="s">
        <v>322</v>
      </c>
      <c r="AA5" s="762"/>
      <c r="AB5" s="1071" t="s">
        <v>68</v>
      </c>
      <c r="AC5" s="1072"/>
      <c r="AD5" s="49"/>
      <c r="AE5" s="49"/>
      <c r="AF5" s="49"/>
      <c r="AG5" s="49"/>
      <c r="AH5" s="49"/>
      <c r="AI5" s="49"/>
      <c r="AJ5" s="49"/>
      <c r="AK5" s="1098" t="s">
        <v>1</v>
      </c>
      <c r="AL5" s="1098"/>
      <c r="AM5" s="1098"/>
      <c r="AN5" s="1098"/>
      <c r="AO5" s="1098"/>
      <c r="AP5" s="49"/>
      <c r="AQ5" s="49"/>
      <c r="AR5" s="49"/>
    </row>
    <row r="6" spans="1:45" s="32" customFormat="1" ht="20.100000000000001" customHeight="1" thickBot="1" x14ac:dyDescent="0.2">
      <c r="B6" s="1100"/>
      <c r="C6" s="1058"/>
      <c r="D6" s="1058"/>
      <c r="E6" s="1059"/>
      <c r="F6" s="1073"/>
      <c r="G6" s="1084"/>
      <c r="H6" s="1087"/>
      <c r="I6" s="1088"/>
      <c r="J6" s="1087"/>
      <c r="K6" s="1088"/>
      <c r="L6" s="1087"/>
      <c r="M6" s="1088"/>
      <c r="N6" s="1087"/>
      <c r="O6" s="1088"/>
      <c r="P6" s="1087"/>
      <c r="Q6" s="1088"/>
      <c r="R6" s="1087"/>
      <c r="S6" s="1088"/>
      <c r="T6" s="1087"/>
      <c r="U6" s="1088" t="b">
        <v>1</v>
      </c>
      <c r="V6" s="1087"/>
      <c r="W6" s="1088"/>
      <c r="X6" s="1087"/>
      <c r="Y6" s="1088"/>
      <c r="Z6" s="1076"/>
      <c r="AA6" s="1077"/>
      <c r="AB6" s="1073"/>
      <c r="AC6" s="1074"/>
      <c r="AD6" s="49"/>
      <c r="AE6" s="49"/>
      <c r="AF6" s="45" t="s">
        <v>71</v>
      </c>
      <c r="AG6" s="45" t="b">
        <v>1</v>
      </c>
      <c r="AH6" s="45" t="s">
        <v>72</v>
      </c>
      <c r="AI6" s="45" t="s">
        <v>16</v>
      </c>
      <c r="AJ6" s="45"/>
      <c r="AK6" s="106" t="s">
        <v>75</v>
      </c>
      <c r="AL6" s="45" t="s">
        <v>17</v>
      </c>
      <c r="AM6" s="106" t="s">
        <v>76</v>
      </c>
      <c r="AN6" s="106" t="s">
        <v>74</v>
      </c>
      <c r="AO6" s="106" t="s">
        <v>73</v>
      </c>
      <c r="AP6" s="239" t="s">
        <v>77</v>
      </c>
      <c r="AQ6" s="45" t="s">
        <v>78</v>
      </c>
      <c r="AR6" s="45" t="s">
        <v>79</v>
      </c>
    </row>
    <row r="7" spans="1:45" s="32" customFormat="1" ht="20.100000000000001" customHeight="1" x14ac:dyDescent="0.15">
      <c r="B7" s="1105"/>
      <c r="C7" s="1106"/>
      <c r="D7" s="1106"/>
      <c r="E7" s="1107"/>
      <c r="F7" s="1101"/>
      <c r="G7" s="1102"/>
      <c r="H7" s="1068"/>
      <c r="I7" s="1069"/>
      <c r="J7" s="1068"/>
      <c r="K7" s="1069"/>
      <c r="L7" s="1068"/>
      <c r="M7" s="1069"/>
      <c r="N7" s="1068"/>
      <c r="O7" s="1069"/>
      <c r="P7" s="1068"/>
      <c r="Q7" s="1069"/>
      <c r="R7" s="1068"/>
      <c r="S7" s="1069"/>
      <c r="T7" s="1068"/>
      <c r="U7" s="1069"/>
      <c r="V7" s="1068"/>
      <c r="W7" s="1069"/>
      <c r="X7" s="1068"/>
      <c r="Y7" s="1069"/>
      <c r="Z7" s="1103" t="str">
        <f>IF(AF7=TRUE,1.8,IF(R7="","",IF(IF(AH7="(10)",AK7,AM7)&lt;0.05,"0.05",IF(AH7="(10)",AK7,AM7))))</f>
        <v/>
      </c>
      <c r="AA7" s="1104"/>
      <c r="AB7" s="1025"/>
      <c r="AC7" s="1070"/>
      <c r="AF7" s="114" t="b">
        <v>0</v>
      </c>
      <c r="AG7" s="107">
        <v>1.8</v>
      </c>
      <c r="AH7" s="45" t="str">
        <f>IF(R7="","",IF(-1&lt;=R7,"(10)",IF(H7+N7&gt;=3,"(12)１","(12)２")))</f>
        <v/>
      </c>
      <c r="AI7" s="32">
        <f>IF(P7&gt;0.4,"0.4",P7)</f>
        <v>0</v>
      </c>
      <c r="AK7" s="56">
        <f>1.8-1.36*(H7*(AI7+T7)+N7*(AI7-R7))^0.15-0.01*(6.14-H7)*((J7+0.5*L7)*AL7)^0.5</f>
        <v>1.8</v>
      </c>
      <c r="AL7" s="32">
        <f>IF(MAX(V7,X7)&lt;=0.9,MAX(V7,X7),"0.9")</f>
        <v>0</v>
      </c>
      <c r="AM7" s="32">
        <f>IF((H7+N7)&gt;=3,AN7,AO7)</f>
        <v>1.8</v>
      </c>
      <c r="AN7" s="32">
        <f>1.8-1.47*(H7+N7)^0.08</f>
        <v>1.8</v>
      </c>
      <c r="AO7" s="32">
        <f>1.8-1.36*(H7+N7)^0.15</f>
        <v>1.8</v>
      </c>
      <c r="AP7" s="108" t="str">
        <f>IF(Z7="","",AB7*Z7)</f>
        <v/>
      </c>
      <c r="AQ7" s="109">
        <f>MAX(AP7:AP11)</f>
        <v>0</v>
      </c>
      <c r="AR7" s="32">
        <f>IF(AQ7=0,0,MATCH($AQ$7,$AP$7:$AP$11,0))</f>
        <v>0</v>
      </c>
    </row>
    <row r="8" spans="1:45" s="32" customFormat="1" ht="20.100000000000001" customHeight="1" x14ac:dyDescent="0.15">
      <c r="B8" s="1079"/>
      <c r="C8" s="993"/>
      <c r="D8" s="993"/>
      <c r="E8" s="1016"/>
      <c r="F8" s="1080"/>
      <c r="G8" s="1081"/>
      <c r="H8" s="1062"/>
      <c r="I8" s="1063"/>
      <c r="J8" s="1062"/>
      <c r="K8" s="1063"/>
      <c r="L8" s="1062"/>
      <c r="M8" s="1063"/>
      <c r="N8" s="1062"/>
      <c r="O8" s="1063"/>
      <c r="P8" s="1062"/>
      <c r="Q8" s="1063"/>
      <c r="R8" s="1062"/>
      <c r="S8" s="1063"/>
      <c r="T8" s="1062"/>
      <c r="U8" s="1063"/>
      <c r="V8" s="1062"/>
      <c r="W8" s="1063"/>
      <c r="X8" s="1062"/>
      <c r="Y8" s="1063"/>
      <c r="Z8" s="1066" t="str">
        <f>IF(AF8=TRUE,1.8,IF(R8="","",IF(IF(AH8="(10)",AK8,AM8)&lt;0.05,"0.05",IF(AH8="(10)",AK8,AM8))))</f>
        <v/>
      </c>
      <c r="AA8" s="1067"/>
      <c r="AB8" s="1064"/>
      <c r="AC8" s="1065"/>
      <c r="AF8" s="114" t="b">
        <v>0</v>
      </c>
      <c r="AG8" s="107">
        <v>1.8</v>
      </c>
      <c r="AH8" s="45" t="str">
        <f>IF(R8="","",IF(-1&lt;=R8,"(10)",IF(H8+N8&gt;=3,"(12)１","(12)２")))</f>
        <v/>
      </c>
      <c r="AI8" s="32">
        <f>IF(P8&gt;0.4,"0.4",P8)</f>
        <v>0</v>
      </c>
      <c r="AK8" s="56">
        <f>1.8-1.36*(H8*(AI8+T8)+N8*(AI8-R8))^0.15-0.01*(6.14-H8)*((J8+0.5*L8)*AL8)^0.5</f>
        <v>1.8</v>
      </c>
      <c r="AL8" s="32">
        <f>IF(MAX(V8,X8)&lt;=0.9,MAX(V8,X8),"0.9")</f>
        <v>0</v>
      </c>
      <c r="AM8" s="32">
        <f>IF((H8+N8)&gt;=3,AN8,AO8)</f>
        <v>1.8</v>
      </c>
      <c r="AN8" s="32">
        <f>1.8-1.47*(H8+N8)^0.08</f>
        <v>1.8</v>
      </c>
      <c r="AO8" s="32">
        <f>1.8-1.36*(H8+N8)^0.15</f>
        <v>1.8</v>
      </c>
      <c r="AP8" s="108" t="str">
        <f>IF(Z8="","",AB8*Z8)</f>
        <v/>
      </c>
    </row>
    <row r="9" spans="1:45" s="32" customFormat="1" ht="20.100000000000001" customHeight="1" x14ac:dyDescent="0.15">
      <c r="B9" s="1079"/>
      <c r="C9" s="993"/>
      <c r="D9" s="993"/>
      <c r="E9" s="1016"/>
      <c r="F9" s="1080"/>
      <c r="G9" s="1081"/>
      <c r="H9" s="1062"/>
      <c r="I9" s="1063"/>
      <c r="J9" s="1062"/>
      <c r="K9" s="1063"/>
      <c r="L9" s="1062"/>
      <c r="M9" s="1063"/>
      <c r="N9" s="1062"/>
      <c r="O9" s="1063"/>
      <c r="P9" s="1062"/>
      <c r="Q9" s="1063"/>
      <c r="R9" s="1062"/>
      <c r="S9" s="1063"/>
      <c r="T9" s="1062"/>
      <c r="U9" s="1063"/>
      <c r="V9" s="1062"/>
      <c r="W9" s="1063"/>
      <c r="X9" s="1062"/>
      <c r="Y9" s="1063"/>
      <c r="Z9" s="1067" t="str">
        <f>IF(AF9=TRUE,1.8,IF(R9="","",IF(IF(AH9="(10)",AK9,AM9)&lt;0.05,"0.05",IF(AH9="(10)",AK9,AM9))))</f>
        <v/>
      </c>
      <c r="AA9" s="1078"/>
      <c r="AB9" s="1064"/>
      <c r="AC9" s="1065"/>
      <c r="AF9" s="114" t="b">
        <v>0</v>
      </c>
      <c r="AG9" s="107">
        <v>1.8</v>
      </c>
      <c r="AH9" s="45" t="str">
        <f>IF(R9="","",IF(-1&lt;=R9,"(10)",IF(H9+N9&gt;=3,"(12)１","(12)２")))</f>
        <v/>
      </c>
      <c r="AI9" s="32">
        <f>IF(P9&gt;0.4,"0.4",P9)</f>
        <v>0</v>
      </c>
      <c r="AK9" s="32">
        <f>1.8-1.36*(H9*(AI9+T9)+N9*(AI9-R9))^0.15-0.01*(6.14-H9)*((J9+0.5*L9)*AL9)^0.5</f>
        <v>1.8</v>
      </c>
      <c r="AL9" s="32">
        <f>IF(MAX(V9,X9)&lt;=0.9,MAX(V9,X9),"0.9")</f>
        <v>0</v>
      </c>
      <c r="AM9" s="32">
        <f>IF((H9+N9)&gt;=3,AN9,AO9)</f>
        <v>1.8</v>
      </c>
      <c r="AN9" s="32">
        <f>1.8-1.47*(H9+N9)^0.08</f>
        <v>1.8</v>
      </c>
      <c r="AO9" s="32">
        <f>1.8-1.36*(H9+N9)^0.15</f>
        <v>1.8</v>
      </c>
      <c r="AP9" s="108" t="str">
        <f>IF(Z9="","",AB9*Z9)</f>
        <v/>
      </c>
    </row>
    <row r="10" spans="1:45" s="32" customFormat="1" ht="20.100000000000001" customHeight="1" x14ac:dyDescent="0.15">
      <c r="B10" s="1079"/>
      <c r="C10" s="993"/>
      <c r="D10" s="993"/>
      <c r="E10" s="1016"/>
      <c r="F10" s="1080"/>
      <c r="G10" s="1081"/>
      <c r="H10" s="1062"/>
      <c r="I10" s="1063"/>
      <c r="J10" s="1062"/>
      <c r="K10" s="1063"/>
      <c r="L10" s="1062"/>
      <c r="M10" s="1063"/>
      <c r="N10" s="1062"/>
      <c r="O10" s="1063"/>
      <c r="P10" s="1062"/>
      <c r="Q10" s="1063"/>
      <c r="R10" s="1062"/>
      <c r="S10" s="1063"/>
      <c r="T10" s="1062"/>
      <c r="U10" s="1063"/>
      <c r="V10" s="1062"/>
      <c r="W10" s="1063"/>
      <c r="X10" s="1062"/>
      <c r="Y10" s="1063"/>
      <c r="Z10" s="1067" t="str">
        <f>IF(AF10=TRUE,1.8,IF(R10="","",IF(IF(AH10="(10)",AK10,AM10)&lt;0.05,"0.05",IF(AH10="(10)",AK10,AM10))))</f>
        <v/>
      </c>
      <c r="AA10" s="1078"/>
      <c r="AB10" s="1064"/>
      <c r="AC10" s="1065"/>
      <c r="AF10" s="114" t="b">
        <v>0</v>
      </c>
      <c r="AG10" s="107">
        <v>1.8</v>
      </c>
      <c r="AH10" s="45" t="str">
        <f>IF(R10="","",IF(-1&lt;=R10,"(10)",IF(H10+N10&gt;=3,"(12)１","(12)２")))</f>
        <v/>
      </c>
      <c r="AI10" s="32">
        <f>IF(P10&gt;0.4,"0.4",P10)</f>
        <v>0</v>
      </c>
      <c r="AK10" s="32">
        <f>1.8-1.36*(H10*(AI10+T10)+N10*(AI10-R10))^0.15-0.01*(6.14-H10)*((J10+0.5*L10)*AL10)^0.5</f>
        <v>1.8</v>
      </c>
      <c r="AL10" s="32">
        <f>IF(MAX(V10,X10)&lt;=0.9,MAX(V10,X10),"0.9")</f>
        <v>0</v>
      </c>
      <c r="AM10" s="32">
        <f>IF((H10+N10)&gt;=3,AN10,AO10)</f>
        <v>1.8</v>
      </c>
      <c r="AN10" s="32">
        <f>1.8-1.47*(H10+N10)^0.08</f>
        <v>1.8</v>
      </c>
      <c r="AO10" s="32">
        <f>1.8-1.36*(H10+N10)^0.15</f>
        <v>1.8</v>
      </c>
      <c r="AP10" s="108" t="str">
        <f>IF(Z10="","",AB10*Z10)</f>
        <v/>
      </c>
    </row>
    <row r="11" spans="1:45" s="32" customFormat="1" ht="20.100000000000001" customHeight="1" thickBot="1" x14ac:dyDescent="0.2">
      <c r="B11" s="1060"/>
      <c r="C11" s="1050"/>
      <c r="D11" s="1050"/>
      <c r="E11" s="1047"/>
      <c r="F11" s="1096"/>
      <c r="G11" s="1097"/>
      <c r="H11" s="1108"/>
      <c r="I11" s="1109"/>
      <c r="J11" s="1108"/>
      <c r="K11" s="1109"/>
      <c r="L11" s="1108"/>
      <c r="M11" s="1109"/>
      <c r="N11" s="1108"/>
      <c r="O11" s="1109"/>
      <c r="P11" s="1108"/>
      <c r="Q11" s="1109"/>
      <c r="R11" s="1108"/>
      <c r="S11" s="1109"/>
      <c r="T11" s="1108"/>
      <c r="U11" s="1109"/>
      <c r="V11" s="1108"/>
      <c r="W11" s="1109"/>
      <c r="X11" s="1108"/>
      <c r="Y11" s="1109"/>
      <c r="Z11" s="1110" t="str">
        <f>IF(AF11=TRUE,1.8,IF(R11="","",IF(IF(AH11="(10)",AK11,AM11)&lt;0.05,"0.05",IF(AH11="(10)",AK11,AM11))))</f>
        <v/>
      </c>
      <c r="AA11" s="1111"/>
      <c r="AB11" s="1027"/>
      <c r="AC11" s="1091"/>
      <c r="AF11" s="114" t="b">
        <v>0</v>
      </c>
      <c r="AG11" s="107">
        <v>1.8</v>
      </c>
      <c r="AH11" s="45" t="str">
        <f>IF(R11="","",IF(-1&lt;=R11,"(10)",IF(H11+N11&gt;=3,"(12)１","(12)２")))</f>
        <v/>
      </c>
      <c r="AI11" s="32">
        <f>IF(P11&gt;0.4,"0.4",P11)</f>
        <v>0</v>
      </c>
      <c r="AK11" s="32">
        <f>1.8-1.36*(H11*(AI11+T11)+N11*(AI11-R11))^0.15-0.01*(6.14-H11)*((J11+0.5*L11)*AL11)^0.5</f>
        <v>1.8</v>
      </c>
      <c r="AL11" s="32">
        <f>IF(MAX(V11,X11)&lt;=0.9,MAX(V11,X11),"0.9")</f>
        <v>0</v>
      </c>
      <c r="AM11" s="32">
        <f>IF((H11+N11)&gt;=3,AN11,AO11)</f>
        <v>1.8</v>
      </c>
      <c r="AN11" s="32">
        <f>1.8-1.47*(H11+N11)^0.08</f>
        <v>1.8</v>
      </c>
      <c r="AO11" s="32">
        <f>1.8-1.36*(H11+N11)^0.15</f>
        <v>1.8</v>
      </c>
      <c r="AP11" s="108" t="str">
        <f>IF(Z11="","",AB11*Z11)</f>
        <v/>
      </c>
    </row>
    <row r="12" spans="1:45" s="32" customFormat="1" ht="20.100000000000001" customHeight="1" x14ac:dyDescent="0.15">
      <c r="B12" s="122"/>
      <c r="C12" s="122" t="s">
        <v>349</v>
      </c>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row>
    <row r="13" spans="1:45" s="32" customFormat="1" ht="20.100000000000001" customHeight="1" x14ac:dyDescent="0.15">
      <c r="B13" s="122"/>
      <c r="C13" s="122" t="s">
        <v>350</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row>
    <row r="14" spans="1:45" s="32" customFormat="1" ht="20.100000000000001" customHeight="1" x14ac:dyDescent="0.15">
      <c r="B14" s="122"/>
      <c r="C14" s="122" t="s">
        <v>357</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row>
    <row r="15" spans="1:45" s="32" customFormat="1" ht="20.100000000000001" customHeight="1" x14ac:dyDescent="0.15">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row>
    <row r="16" spans="1:45" s="48" customFormat="1" ht="20.100000000000001" customHeight="1" thickBot="1" x14ac:dyDescent="0.2">
      <c r="A16" s="122"/>
      <c r="B16" s="30" t="s">
        <v>347</v>
      </c>
      <c r="C16" s="122"/>
      <c r="D16" s="104"/>
      <c r="E16" s="104"/>
      <c r="F16" s="104"/>
      <c r="G16" s="104"/>
      <c r="H16" s="104"/>
      <c r="I16" s="104"/>
      <c r="J16" s="104"/>
      <c r="K16" s="104"/>
      <c r="L16" s="104"/>
      <c r="M16" s="104"/>
      <c r="N16" s="104"/>
      <c r="O16" s="105"/>
      <c r="P16" s="88"/>
      <c r="Q16" s="88"/>
      <c r="R16" s="122"/>
      <c r="S16" s="122"/>
      <c r="T16" s="122"/>
      <c r="U16" s="122"/>
      <c r="V16" s="122"/>
      <c r="W16" s="122"/>
      <c r="X16" s="122"/>
      <c r="Y16" s="122"/>
      <c r="Z16" s="122"/>
      <c r="AA16" s="122"/>
      <c r="AB16" s="122"/>
      <c r="AC16" s="122"/>
      <c r="AG16" s="207"/>
    </row>
    <row r="17" spans="2:44" s="49" customFormat="1" ht="20.100000000000001" customHeight="1" x14ac:dyDescent="0.15">
      <c r="B17" s="1054" t="s">
        <v>70</v>
      </c>
      <c r="C17" s="1055"/>
      <c r="D17" s="1055"/>
      <c r="E17" s="1056"/>
      <c r="F17" s="1071" t="s">
        <v>69</v>
      </c>
      <c r="G17" s="1083"/>
      <c r="H17" s="1085" t="s">
        <v>7</v>
      </c>
      <c r="I17" s="1086"/>
      <c r="J17" s="1085" t="s">
        <v>8</v>
      </c>
      <c r="K17" s="1086"/>
      <c r="L17" s="1085" t="s">
        <v>9</v>
      </c>
      <c r="M17" s="1086"/>
      <c r="N17" s="1085" t="s">
        <v>10</v>
      </c>
      <c r="O17" s="1086"/>
      <c r="P17" s="1085" t="s">
        <v>11</v>
      </c>
      <c r="Q17" s="1086"/>
      <c r="R17" s="1085" t="s">
        <v>12</v>
      </c>
      <c r="S17" s="1086"/>
      <c r="T17" s="1085" t="s">
        <v>13</v>
      </c>
      <c r="U17" s="1086"/>
      <c r="V17" s="1085" t="s">
        <v>14</v>
      </c>
      <c r="W17" s="1086"/>
      <c r="X17" s="1085" t="s">
        <v>15</v>
      </c>
      <c r="Y17" s="1086"/>
      <c r="Z17" s="1075" t="s">
        <v>322</v>
      </c>
      <c r="AA17" s="762"/>
      <c r="AB17" s="1071" t="s">
        <v>68</v>
      </c>
      <c r="AC17" s="1072"/>
      <c r="AF17" s="49">
        <f>共通条件・結果!$AF$5</f>
        <v>1</v>
      </c>
      <c r="AK17" s="1098" t="s">
        <v>1</v>
      </c>
      <c r="AL17" s="1098"/>
      <c r="AM17" s="1098"/>
      <c r="AN17" s="1098"/>
      <c r="AO17" s="1098"/>
    </row>
    <row r="18" spans="2:44" s="49" customFormat="1" ht="20.100000000000001" customHeight="1" thickBot="1" x14ac:dyDescent="0.2">
      <c r="B18" s="1057"/>
      <c r="C18" s="1058"/>
      <c r="D18" s="1058"/>
      <c r="E18" s="1059"/>
      <c r="F18" s="1073"/>
      <c r="G18" s="1084"/>
      <c r="H18" s="1087"/>
      <c r="I18" s="1088"/>
      <c r="J18" s="1087"/>
      <c r="K18" s="1088"/>
      <c r="L18" s="1087"/>
      <c r="M18" s="1088"/>
      <c r="N18" s="1087"/>
      <c r="O18" s="1088"/>
      <c r="P18" s="1087"/>
      <c r="Q18" s="1088"/>
      <c r="R18" s="1087"/>
      <c r="S18" s="1088"/>
      <c r="T18" s="1087"/>
      <c r="U18" s="1088" t="b">
        <v>1</v>
      </c>
      <c r="V18" s="1087"/>
      <c r="W18" s="1088"/>
      <c r="X18" s="1087"/>
      <c r="Y18" s="1088"/>
      <c r="Z18" s="1076"/>
      <c r="AA18" s="1077"/>
      <c r="AB18" s="1073"/>
      <c r="AC18" s="1074"/>
      <c r="AF18" s="45" t="s">
        <v>71</v>
      </c>
      <c r="AG18" s="45" t="b">
        <v>1</v>
      </c>
      <c r="AH18" s="45" t="s">
        <v>72</v>
      </c>
      <c r="AI18" s="45" t="s">
        <v>16</v>
      </c>
      <c r="AJ18" s="45"/>
      <c r="AK18" s="106" t="s">
        <v>75</v>
      </c>
      <c r="AL18" s="45" t="s">
        <v>17</v>
      </c>
      <c r="AM18" s="106" t="s">
        <v>76</v>
      </c>
      <c r="AN18" s="106" t="s">
        <v>74</v>
      </c>
      <c r="AO18" s="106" t="s">
        <v>73</v>
      </c>
      <c r="AP18" s="239" t="s">
        <v>77</v>
      </c>
      <c r="AQ18" s="45" t="s">
        <v>78</v>
      </c>
      <c r="AR18" s="45" t="s">
        <v>79</v>
      </c>
    </row>
    <row r="19" spans="2:44" s="32" customFormat="1" ht="20.100000000000001" customHeight="1" x14ac:dyDescent="0.15">
      <c r="B19" s="1037"/>
      <c r="C19" s="1053"/>
      <c r="D19" s="1053"/>
      <c r="E19" s="1038"/>
      <c r="F19" s="1089"/>
      <c r="G19" s="1090"/>
      <c r="H19" s="1094"/>
      <c r="I19" s="1095"/>
      <c r="J19" s="1094"/>
      <c r="K19" s="1095"/>
      <c r="L19" s="1094"/>
      <c r="M19" s="1095"/>
      <c r="N19" s="1094"/>
      <c r="O19" s="1095"/>
      <c r="P19" s="1094"/>
      <c r="Q19" s="1095"/>
      <c r="R19" s="1094"/>
      <c r="S19" s="1095"/>
      <c r="T19" s="1094"/>
      <c r="U19" s="1095"/>
      <c r="V19" s="1094"/>
      <c r="W19" s="1095"/>
      <c r="X19" s="1094"/>
      <c r="Y19" s="1095"/>
      <c r="Z19" s="1092" t="str">
        <f>IF(AF19=TRUE,1.8,IF(R19="","",IF(IF(AH19="(10)",AK19,AM19)&lt;0.05,"0.05",IF(AH19="(10)",AK19,AM19))))</f>
        <v/>
      </c>
      <c r="AA19" s="1092"/>
      <c r="AB19" s="1025"/>
      <c r="AC19" s="1070"/>
      <c r="AF19" s="114" t="b">
        <v>0</v>
      </c>
      <c r="AG19" s="107">
        <v>1.8</v>
      </c>
      <c r="AH19" s="45" t="str">
        <f>IF(R19="","",IF(-1&lt;=R19,"(10)",IF(H19+N19&gt;=3,"(12)１","(12)２")))</f>
        <v/>
      </c>
      <c r="AI19" s="32">
        <f>IF(P19&gt;0.4,"0.4",P19)</f>
        <v>0</v>
      </c>
      <c r="AK19" s="56">
        <f>1.8-1.36*(H19*(AI19+T19)+N19*(AI19-R19))^0.15-0.01*(6.14-H19)*((J19+0.5*L19)*AL19)^0.5</f>
        <v>1.8</v>
      </c>
      <c r="AL19" s="32">
        <f>IF(MAX(V19,X19)&lt;=0.9,MAX(V19,X19),"0.9")</f>
        <v>0</v>
      </c>
      <c r="AM19" s="32">
        <f>IF((H19+N19)&gt;=3,AN19,AO19)</f>
        <v>1.8</v>
      </c>
      <c r="AN19" s="32">
        <f>1.8-1.47*(H19+N19)^0.08</f>
        <v>1.8</v>
      </c>
      <c r="AO19" s="32">
        <f>1.8-1.36*(H19+N19)^0.15</f>
        <v>1.8</v>
      </c>
      <c r="AP19" s="108" t="str">
        <f>IF(Z19="","",AB19*Z19)</f>
        <v/>
      </c>
      <c r="AQ19" s="109">
        <f>MAX(AP19:AP20)</f>
        <v>0</v>
      </c>
      <c r="AR19" s="32">
        <f>IF(AQ19=0,0,MATCH(AQ19,AP19:AP20,0))</f>
        <v>0</v>
      </c>
    </row>
    <row r="20" spans="2:44" s="32" customFormat="1" ht="20.100000000000001" customHeight="1" thickBot="1" x14ac:dyDescent="0.2">
      <c r="B20" s="1017"/>
      <c r="C20" s="1031"/>
      <c r="D20" s="1031"/>
      <c r="E20" s="1018"/>
      <c r="F20" s="1096"/>
      <c r="G20" s="1097"/>
      <c r="H20" s="1108"/>
      <c r="I20" s="1109"/>
      <c r="J20" s="1108"/>
      <c r="K20" s="1109"/>
      <c r="L20" s="1108"/>
      <c r="M20" s="1109"/>
      <c r="N20" s="1108"/>
      <c r="O20" s="1109"/>
      <c r="P20" s="1108"/>
      <c r="Q20" s="1109"/>
      <c r="R20" s="1108"/>
      <c r="S20" s="1109"/>
      <c r="T20" s="1108"/>
      <c r="U20" s="1109"/>
      <c r="V20" s="1108"/>
      <c r="W20" s="1109"/>
      <c r="X20" s="1108"/>
      <c r="Y20" s="1109"/>
      <c r="Z20" s="1093" t="str">
        <f>IF(AF20=TRUE,1.8,IF(R20="","",IF(IF(AH20="(10)",AK20,AM20)&lt;0.05,"0.05",IF(AH20="(10)",AK20,AM20))))</f>
        <v/>
      </c>
      <c r="AA20" s="1093"/>
      <c r="AB20" s="1027"/>
      <c r="AC20" s="1091"/>
      <c r="AF20" s="114" t="b">
        <v>0</v>
      </c>
      <c r="AG20" s="107">
        <v>1.8</v>
      </c>
      <c r="AH20" s="230" t="str">
        <f>IF(R20="","",IF(-1&lt;=R20,"(10)",IF(H20+N20&gt;=3,"(12)１","(12)２")))</f>
        <v/>
      </c>
      <c r="AI20" s="32">
        <f>IF(P20&gt;0.4,"0.4",P20)</f>
        <v>0</v>
      </c>
      <c r="AK20" s="56">
        <f>1.8-1.36*(H20*(AI20+T20)+N20*(AI20-R20))^0.15-0.01*(6.14-H20)*((J20+0.5*L20)*AL20)^0.5</f>
        <v>1.8</v>
      </c>
      <c r="AL20" s="32">
        <f>IF(MAX(V20,X20)&lt;=0.9,MAX(V20,X20),"0.9")</f>
        <v>0</v>
      </c>
      <c r="AM20" s="32">
        <f>IF((H20+N20)&gt;=3,AN20,AO20)</f>
        <v>1.8</v>
      </c>
      <c r="AN20" s="32">
        <f>1.8-1.47*(H20+N20)^0.08</f>
        <v>1.8</v>
      </c>
      <c r="AO20" s="32">
        <f>1.8-1.36*(H20+N20)^0.15</f>
        <v>1.8</v>
      </c>
      <c r="AP20" s="108" t="str">
        <f>IF(Z20="","",AB20*Z20)</f>
        <v/>
      </c>
    </row>
    <row r="21" spans="2:44" s="32" customFormat="1" ht="20.100000000000001" customHeight="1" x14ac:dyDescent="0.15">
      <c r="B21" s="122"/>
      <c r="C21" s="122" t="s">
        <v>349</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row>
    <row r="22" spans="2:44" s="32" customFormat="1" ht="20.100000000000001" customHeight="1" x14ac:dyDescent="0.15">
      <c r="B22" s="122"/>
      <c r="C22" s="122" t="s">
        <v>350</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row>
    <row r="23" spans="2:44" s="32" customFormat="1" ht="20.100000000000001" customHeight="1" x14ac:dyDescent="0.15">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row>
    <row r="24" spans="2:44" s="122" customFormat="1" ht="20.100000000000001" customHeight="1" thickBot="1" x14ac:dyDescent="0.2">
      <c r="B24" s="30" t="s">
        <v>356</v>
      </c>
      <c r="D24" s="104"/>
      <c r="E24" s="104"/>
      <c r="F24" s="104"/>
      <c r="G24" s="104"/>
      <c r="H24" s="104"/>
      <c r="I24" s="104"/>
      <c r="J24" s="104"/>
      <c r="K24" s="104"/>
      <c r="L24" s="104"/>
      <c r="M24" s="104"/>
      <c r="N24" s="104"/>
      <c r="O24" s="105"/>
      <c r="P24" s="88"/>
      <c r="Q24" s="88"/>
      <c r="AG24" s="207"/>
    </row>
    <row r="25" spans="2:44" s="49" customFormat="1" ht="20.100000000000001" customHeight="1" x14ac:dyDescent="0.15">
      <c r="B25" s="1054" t="s">
        <v>70</v>
      </c>
      <c r="C25" s="1055"/>
      <c r="D25" s="1055"/>
      <c r="E25" s="1056"/>
      <c r="F25" s="1071" t="s">
        <v>69</v>
      </c>
      <c r="G25" s="1083"/>
      <c r="H25" s="1085" t="s">
        <v>7</v>
      </c>
      <c r="I25" s="1086"/>
      <c r="J25" s="1085" t="s">
        <v>8</v>
      </c>
      <c r="K25" s="1086"/>
      <c r="L25" s="1085" t="s">
        <v>9</v>
      </c>
      <c r="M25" s="1086"/>
      <c r="N25" s="1085" t="s">
        <v>10</v>
      </c>
      <c r="O25" s="1086"/>
      <c r="P25" s="1085" t="s">
        <v>11</v>
      </c>
      <c r="Q25" s="1086"/>
      <c r="R25" s="1085" t="s">
        <v>12</v>
      </c>
      <c r="S25" s="1086"/>
      <c r="T25" s="1085" t="s">
        <v>13</v>
      </c>
      <c r="U25" s="1086"/>
      <c r="V25" s="1085" t="s">
        <v>14</v>
      </c>
      <c r="W25" s="1086"/>
      <c r="X25" s="1085" t="s">
        <v>15</v>
      </c>
      <c r="Y25" s="1086"/>
      <c r="Z25" s="1075" t="s">
        <v>322</v>
      </c>
      <c r="AA25" s="762"/>
      <c r="AB25" s="1071" t="s">
        <v>68</v>
      </c>
      <c r="AC25" s="1072"/>
      <c r="AF25" s="49">
        <f>共通条件・結果!$AF$5</f>
        <v>1</v>
      </c>
      <c r="AK25" s="1098" t="s">
        <v>1</v>
      </c>
      <c r="AL25" s="1098"/>
      <c r="AM25" s="1098"/>
      <c r="AN25" s="1098"/>
      <c r="AO25" s="1098"/>
    </row>
    <row r="26" spans="2:44" s="49" customFormat="1" ht="20.100000000000001" customHeight="1" thickBot="1" x14ac:dyDescent="0.2">
      <c r="B26" s="1057"/>
      <c r="C26" s="1058"/>
      <c r="D26" s="1058"/>
      <c r="E26" s="1059"/>
      <c r="F26" s="1073"/>
      <c r="G26" s="1084"/>
      <c r="H26" s="1087"/>
      <c r="I26" s="1088"/>
      <c r="J26" s="1087"/>
      <c r="K26" s="1088"/>
      <c r="L26" s="1087"/>
      <c r="M26" s="1088"/>
      <c r="N26" s="1087"/>
      <c r="O26" s="1088"/>
      <c r="P26" s="1087"/>
      <c r="Q26" s="1088"/>
      <c r="R26" s="1087"/>
      <c r="S26" s="1088"/>
      <c r="T26" s="1087"/>
      <c r="U26" s="1088" t="b">
        <v>1</v>
      </c>
      <c r="V26" s="1087"/>
      <c r="W26" s="1088"/>
      <c r="X26" s="1087"/>
      <c r="Y26" s="1088"/>
      <c r="Z26" s="1076"/>
      <c r="AA26" s="1077"/>
      <c r="AB26" s="1073"/>
      <c r="AC26" s="1074"/>
      <c r="AF26" s="430" t="s">
        <v>71</v>
      </c>
      <c r="AG26" s="430" t="b">
        <v>1</v>
      </c>
      <c r="AH26" s="430" t="s">
        <v>72</v>
      </c>
      <c r="AI26" s="430" t="s">
        <v>16</v>
      </c>
      <c r="AJ26" s="430"/>
      <c r="AK26" s="106" t="s">
        <v>75</v>
      </c>
      <c r="AL26" s="430" t="s">
        <v>17</v>
      </c>
      <c r="AM26" s="106" t="s">
        <v>76</v>
      </c>
      <c r="AN26" s="106" t="s">
        <v>74</v>
      </c>
      <c r="AO26" s="106" t="s">
        <v>73</v>
      </c>
      <c r="AP26" s="239" t="s">
        <v>77</v>
      </c>
      <c r="AQ26" s="430" t="s">
        <v>78</v>
      </c>
      <c r="AR26" s="430" t="s">
        <v>79</v>
      </c>
    </row>
    <row r="27" spans="2:44" s="32" customFormat="1" ht="20.100000000000001" customHeight="1" x14ac:dyDescent="0.15">
      <c r="B27" s="1037"/>
      <c r="C27" s="1053"/>
      <c r="D27" s="1053"/>
      <c r="E27" s="1038"/>
      <c r="F27" s="1089"/>
      <c r="G27" s="1090"/>
      <c r="H27" s="1094"/>
      <c r="I27" s="1095"/>
      <c r="J27" s="1094"/>
      <c r="K27" s="1095"/>
      <c r="L27" s="1094"/>
      <c r="M27" s="1095"/>
      <c r="N27" s="1094"/>
      <c r="O27" s="1095"/>
      <c r="P27" s="1094"/>
      <c r="Q27" s="1095"/>
      <c r="R27" s="1094"/>
      <c r="S27" s="1095"/>
      <c r="T27" s="1094"/>
      <c r="U27" s="1095"/>
      <c r="V27" s="1094"/>
      <c r="W27" s="1095"/>
      <c r="X27" s="1094"/>
      <c r="Y27" s="1095"/>
      <c r="Z27" s="1092">
        <f>IF(AF27=TRUE,1.8,IF(R27="","",IF(IF(AH27="(10)",AK27,AM27)&lt;0.05,"0.05",IF(AH27="(10)",AK27,AM27))))</f>
        <v>1.8</v>
      </c>
      <c r="AA27" s="1092"/>
      <c r="AB27" s="1025"/>
      <c r="AC27" s="1070"/>
      <c r="AF27" s="114" t="b">
        <v>1</v>
      </c>
      <c r="AG27" s="107">
        <v>1.8</v>
      </c>
      <c r="AH27" s="430" t="str">
        <f>IF(R27="","",IF(-1&lt;=R27,"(10)",IF(H27+N27&gt;=3,"(12)１","(12)２")))</f>
        <v/>
      </c>
      <c r="AI27" s="32">
        <f>IF(P27&gt;0.4,"0.4",P27)</f>
        <v>0</v>
      </c>
      <c r="AK27" s="56">
        <f>1.8-1.36*(H27*(AI27+T27)+N27*(AI27-R27))^0.15-0.01*(6.14-H27)*((J27+0.5*L27)*AL27)^0.5</f>
        <v>1.8</v>
      </c>
      <c r="AL27" s="32">
        <f>IF(MAX(V27,X27)&lt;=0.9,MAX(V27,X27),"0.9")</f>
        <v>0</v>
      </c>
      <c r="AM27" s="32">
        <f>IF((H27+N27)&gt;=3,AN27,AO27)</f>
        <v>1.8</v>
      </c>
      <c r="AN27" s="32">
        <f>1.8-1.47*(H27+N27)^0.08</f>
        <v>1.8</v>
      </c>
      <c r="AO27" s="32">
        <f>1.8-1.36*(H27+N27)^0.15</f>
        <v>1.8</v>
      </c>
      <c r="AP27" s="108">
        <f>IF(Z27="","",AB27*Z27)</f>
        <v>0</v>
      </c>
      <c r="AQ27" s="109">
        <f>MAX($AP$27:$AP$28)</f>
        <v>0</v>
      </c>
      <c r="AR27" s="32">
        <f>IF($AQ$27=0,0,MATCH($AQ$27,$AP$27:$AP$28,0))</f>
        <v>0</v>
      </c>
    </row>
    <row r="28" spans="2:44" s="32" customFormat="1" ht="20.100000000000001" customHeight="1" thickBot="1" x14ac:dyDescent="0.2">
      <c r="B28" s="1017"/>
      <c r="C28" s="1031"/>
      <c r="D28" s="1031"/>
      <c r="E28" s="1018"/>
      <c r="F28" s="1096"/>
      <c r="G28" s="1097"/>
      <c r="H28" s="1108"/>
      <c r="I28" s="1109"/>
      <c r="J28" s="1108"/>
      <c r="K28" s="1109"/>
      <c r="L28" s="1108"/>
      <c r="M28" s="1109"/>
      <c r="N28" s="1108"/>
      <c r="O28" s="1109"/>
      <c r="P28" s="1108"/>
      <c r="Q28" s="1109"/>
      <c r="R28" s="1108"/>
      <c r="S28" s="1109"/>
      <c r="T28" s="1108"/>
      <c r="U28" s="1109"/>
      <c r="V28" s="1108"/>
      <c r="W28" s="1109"/>
      <c r="X28" s="1108"/>
      <c r="Y28" s="1109"/>
      <c r="Z28" s="1093" t="str">
        <f>IF(AF28=TRUE,1.8,IF(R28="","",IF(IF(AH28="(10)",AK28,AM28)&lt;0.05,"0.05",IF(AH28="(10)",AK28,AM28))))</f>
        <v/>
      </c>
      <c r="AA28" s="1093"/>
      <c r="AB28" s="1027"/>
      <c r="AC28" s="1091"/>
      <c r="AF28" s="114" t="b">
        <v>0</v>
      </c>
      <c r="AG28" s="107">
        <v>1.8</v>
      </c>
      <c r="AH28" s="430" t="str">
        <f>IF(R28="","",IF(-1&lt;=R28,"(10)",IF(H28+N28&gt;=3,"(12)１","(12)２")))</f>
        <v/>
      </c>
      <c r="AI28" s="32">
        <f>IF(P28&gt;0.4,"0.4",P28)</f>
        <v>0</v>
      </c>
      <c r="AK28" s="56">
        <f>1.8-1.36*(H28*(AI28+T28)+N28*(AI28-R28))^0.15-0.01*(6.14-H28)*((J28+0.5*L28)*AL28)^0.5</f>
        <v>1.8</v>
      </c>
      <c r="AL28" s="32">
        <f>IF(MAX(V28,X28)&lt;=0.9,MAX(V28,X28),"0.9")</f>
        <v>0</v>
      </c>
      <c r="AM28" s="32">
        <f>IF((H28+N28)&gt;=3,AN28,AO28)</f>
        <v>1.8</v>
      </c>
      <c r="AN28" s="32">
        <f>1.8-1.47*(H28+N28)^0.08</f>
        <v>1.8</v>
      </c>
      <c r="AO28" s="32">
        <f>1.8-1.36*(H28+N28)^0.15</f>
        <v>1.8</v>
      </c>
      <c r="AP28" s="108" t="str">
        <f>IF(Z28="","",AB28*Z28)</f>
        <v/>
      </c>
    </row>
    <row r="29" spans="2:44" s="32" customFormat="1" ht="20.100000000000001" customHeight="1" x14ac:dyDescent="0.15">
      <c r="B29" s="122"/>
      <c r="C29" s="122" t="s">
        <v>349</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row>
    <row r="30" spans="2:44" s="32" customFormat="1" ht="20.100000000000001" customHeight="1" x14ac:dyDescent="0.15">
      <c r="B30" s="122"/>
      <c r="C30" s="122" t="s">
        <v>350</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row>
    <row r="31" spans="2:44" s="32" customFormat="1" ht="20.100000000000001" customHeight="1" x14ac:dyDescent="0.15">
      <c r="B31" s="122"/>
      <c r="C31" s="122" t="s">
        <v>357</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row>
    <row r="32" spans="2:44" s="32" customFormat="1" ht="20.100000000000001" customHeight="1" x14ac:dyDescent="0.15">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418"/>
    </row>
    <row r="33" spans="2:46" s="32" customFormat="1" ht="20.100000000000001" customHeight="1" x14ac:dyDescent="0.15">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row>
    <row r="34" spans="2:46" s="32" customFormat="1" ht="20.100000000000001" customHeight="1" x14ac:dyDescent="0.15">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row>
    <row r="35" spans="2:46" s="32" customFormat="1" ht="20.100000000000001" customHeight="1" x14ac:dyDescent="0.15">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row>
    <row r="36" spans="2:46" s="32" customFormat="1" ht="20.100000000000001" customHeight="1" x14ac:dyDescent="0.15">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row>
    <row r="37" spans="2:46" s="32" customFormat="1" ht="20.100000000000001" customHeight="1" x14ac:dyDescent="0.15">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row>
    <row r="38" spans="2:46" s="32" customFormat="1" ht="20.100000000000001" customHeight="1" x14ac:dyDescent="0.15">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row>
    <row r="39" spans="2:46" s="32" customFormat="1" ht="20.100000000000001" customHeight="1" x14ac:dyDescent="0.15">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row>
    <row r="40" spans="2:46" s="32" customFormat="1" ht="30" customHeight="1" thickBot="1" x14ac:dyDescent="0.2">
      <c r="B40" s="54" t="s">
        <v>157</v>
      </c>
      <c r="C40" s="122"/>
      <c r="D40" s="88"/>
      <c r="E40" s="88"/>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F40" s="42"/>
      <c r="AG40" s="248"/>
      <c r="AH40" s="248"/>
      <c r="AI40" s="248"/>
      <c r="AJ40" s="240"/>
      <c r="AK40" s="241"/>
      <c r="AL40" s="240"/>
      <c r="AM40" s="240"/>
      <c r="AO40" s="212"/>
      <c r="AP40" s="212"/>
      <c r="AQ40" s="212"/>
      <c r="AR40" s="209"/>
      <c r="AS40" s="209"/>
    </row>
    <row r="41" spans="2:46" s="32" customFormat="1" ht="27.6" customHeight="1" thickBot="1" x14ac:dyDescent="0.2">
      <c r="B41" s="957" t="s">
        <v>65</v>
      </c>
      <c r="C41" s="958"/>
      <c r="D41" s="958"/>
      <c r="E41" s="958"/>
      <c r="F41" s="958"/>
      <c r="G41" s="958"/>
      <c r="H41" s="958"/>
      <c r="I41" s="1115"/>
      <c r="J41" s="1112" t="s">
        <v>343</v>
      </c>
      <c r="K41" s="1113"/>
      <c r="L41" s="1113"/>
      <c r="M41" s="1113"/>
      <c r="N41" s="1113"/>
      <c r="O41" s="1113"/>
      <c r="P41" s="1113"/>
      <c r="Q41" s="1114"/>
      <c r="R41" s="122"/>
      <c r="S41" s="122"/>
      <c r="T41" s="122"/>
      <c r="U41" s="122"/>
      <c r="V41" s="122"/>
      <c r="W41" s="122"/>
      <c r="X41" s="122"/>
      <c r="Y41" s="122"/>
      <c r="Z41" s="122"/>
      <c r="AA41" s="122"/>
      <c r="AB41" s="122"/>
      <c r="AC41" s="122"/>
      <c r="AD41" s="122"/>
      <c r="AE41" s="122"/>
      <c r="AH41" s="1082"/>
      <c r="AI41" s="208"/>
      <c r="AJ41" s="208"/>
      <c r="AK41" s="208"/>
      <c r="AL41" s="242"/>
      <c r="AM41" s="242"/>
      <c r="AN41" s="242"/>
      <c r="AO41" s="242"/>
      <c r="AT41" s="207"/>
    </row>
    <row r="42" spans="2:46" s="49" customFormat="1" ht="27.6" customHeight="1" x14ac:dyDescent="0.15">
      <c r="B42" s="1116" t="s">
        <v>348</v>
      </c>
      <c r="C42" s="1117"/>
      <c r="D42" s="1117"/>
      <c r="E42" s="1117"/>
      <c r="F42" s="1117"/>
      <c r="G42" s="1117"/>
      <c r="H42" s="1117"/>
      <c r="I42" s="1117"/>
      <c r="J42" s="1122">
        <f>IF($AQ$7=0,0,INDEX($Z$7:$AA$11,$AR$7,1))</f>
        <v>0</v>
      </c>
      <c r="K42" s="1122"/>
      <c r="L42" s="1122"/>
      <c r="M42" s="1122"/>
      <c r="N42" s="1122"/>
      <c r="O42" s="1122"/>
      <c r="P42" s="1122"/>
      <c r="Q42" s="1123"/>
      <c r="R42" s="122"/>
      <c r="S42" s="122"/>
      <c r="T42" s="122"/>
      <c r="U42" s="122"/>
      <c r="V42" s="122"/>
      <c r="W42" s="122"/>
      <c r="X42" s="122"/>
      <c r="Y42" s="122"/>
      <c r="Z42" s="122"/>
      <c r="AA42" s="122"/>
      <c r="AB42" s="122"/>
      <c r="AC42" s="122"/>
      <c r="AD42" s="122"/>
      <c r="AE42" s="122"/>
      <c r="AF42" s="32"/>
      <c r="AH42" s="1082"/>
      <c r="AI42" s="243"/>
      <c r="AJ42" s="249"/>
      <c r="AK42" s="249"/>
      <c r="AL42" s="244"/>
      <c r="AM42" s="208"/>
      <c r="AN42" s="244"/>
      <c r="AO42" s="242"/>
      <c r="AP42" s="56"/>
      <c r="AQ42" s="56"/>
      <c r="AR42" s="202"/>
      <c r="AS42" s="202"/>
      <c r="AT42" s="207"/>
    </row>
    <row r="43" spans="2:46" s="49" customFormat="1" ht="27.6" customHeight="1" x14ac:dyDescent="0.15">
      <c r="B43" s="1118" t="s">
        <v>344</v>
      </c>
      <c r="C43" s="1119"/>
      <c r="D43" s="1119"/>
      <c r="E43" s="1119"/>
      <c r="F43" s="1119"/>
      <c r="G43" s="1119"/>
      <c r="H43" s="1119"/>
      <c r="I43" s="1119"/>
      <c r="J43" s="1124">
        <f>IF($AQ$19=0,0,INDEX($Z$19:$AA$20,$AR$19,1))</f>
        <v>0</v>
      </c>
      <c r="K43" s="1124"/>
      <c r="L43" s="1124"/>
      <c r="M43" s="1124"/>
      <c r="N43" s="1124"/>
      <c r="O43" s="1124"/>
      <c r="P43" s="1124"/>
      <c r="Q43" s="1125"/>
      <c r="R43" s="419"/>
      <c r="S43" s="419"/>
      <c r="T43" s="419"/>
      <c r="U43" s="419"/>
      <c r="V43" s="419"/>
      <c r="W43" s="419"/>
      <c r="X43" s="419"/>
      <c r="Y43" s="419"/>
      <c r="Z43" s="419"/>
      <c r="AA43" s="419"/>
      <c r="AB43" s="419"/>
      <c r="AC43" s="122"/>
      <c r="AD43" s="122"/>
      <c r="AE43" s="122"/>
      <c r="AF43" s="32"/>
      <c r="AH43" s="245"/>
      <c r="AI43" s="243"/>
      <c r="AJ43" s="249"/>
      <c r="AK43" s="249"/>
      <c r="AL43" s="242"/>
      <c r="AM43" s="242"/>
      <c r="AN43" s="244"/>
      <c r="AO43" s="242"/>
      <c r="AP43" s="56"/>
      <c r="AQ43" s="56"/>
      <c r="AR43" s="202"/>
      <c r="AS43" s="202"/>
      <c r="AT43" s="202"/>
    </row>
    <row r="44" spans="2:46" s="49" customFormat="1" ht="27.6" customHeight="1" thickBot="1" x14ac:dyDescent="0.2">
      <c r="B44" s="1120" t="s">
        <v>345</v>
      </c>
      <c r="C44" s="1121"/>
      <c r="D44" s="1121"/>
      <c r="E44" s="1121"/>
      <c r="F44" s="1121"/>
      <c r="G44" s="1121"/>
      <c r="H44" s="1121"/>
      <c r="I44" s="1121"/>
      <c r="J44" s="1126">
        <f>IF($AQ$27=0,0,INDEX($Z$27:$AA$28,$AR$27,1))</f>
        <v>0</v>
      </c>
      <c r="K44" s="1126"/>
      <c r="L44" s="1126"/>
      <c r="M44" s="1126"/>
      <c r="N44" s="1126"/>
      <c r="O44" s="1126"/>
      <c r="P44" s="1126"/>
      <c r="Q44" s="1127"/>
      <c r="R44" s="419"/>
      <c r="S44" s="419"/>
      <c r="T44" s="419"/>
      <c r="U44" s="419"/>
      <c r="V44" s="419"/>
      <c r="W44" s="419"/>
      <c r="X44" s="419"/>
      <c r="Y44" s="419"/>
      <c r="Z44" s="419"/>
      <c r="AA44" s="419"/>
      <c r="AB44" s="419"/>
      <c r="AC44" s="419"/>
      <c r="AD44" s="419"/>
      <c r="AE44" s="419"/>
      <c r="AH44" s="245"/>
      <c r="AI44" s="249"/>
      <c r="AJ44" s="249"/>
      <c r="AK44" s="249"/>
      <c r="AL44" s="246"/>
      <c r="AM44" s="186"/>
      <c r="AN44" s="246"/>
      <c r="AO44" s="246"/>
      <c r="AT44" s="210"/>
    </row>
    <row r="45" spans="2:46" s="49" customFormat="1" ht="27.6" customHeight="1" x14ac:dyDescent="0.15">
      <c r="AF45" s="245"/>
      <c r="AG45" s="208"/>
      <c r="AH45" s="249"/>
      <c r="AI45" s="249"/>
      <c r="AJ45" s="242"/>
      <c r="AK45" s="247"/>
      <c r="AL45" s="242"/>
      <c r="AM45" s="242"/>
    </row>
    <row r="46" spans="2:46" s="49" customFormat="1" ht="27.6" customHeight="1" x14ac:dyDescent="0.15">
      <c r="AF46" s="245"/>
      <c r="AG46" s="249"/>
      <c r="AH46" s="249"/>
      <c r="AI46" s="249"/>
      <c r="AJ46" s="244"/>
      <c r="AK46" s="186"/>
      <c r="AL46" s="244"/>
      <c r="AM46" s="244"/>
    </row>
    <row r="47" spans="2:46" s="49" customFormat="1" ht="20.100000000000001" customHeight="1" x14ac:dyDescent="0.15">
      <c r="AF47" s="245"/>
      <c r="AG47" s="245"/>
      <c r="AH47" s="245"/>
      <c r="AI47" s="245"/>
      <c r="AJ47" s="208"/>
      <c r="AK47" s="245"/>
      <c r="AL47" s="245"/>
      <c r="AM47" s="245"/>
    </row>
    <row r="48" spans="2:46" s="49" customFormat="1" ht="20.100000000000001" customHeight="1" x14ac:dyDescent="0.15"/>
    <row r="49" s="49" customFormat="1" ht="20.100000000000001" customHeight="1" x14ac:dyDescent="0.15"/>
    <row r="50" s="49" customFormat="1" ht="20.100000000000001" customHeight="1" x14ac:dyDescent="0.15"/>
    <row r="51" s="49" customFormat="1" ht="20.100000000000001" customHeight="1" x14ac:dyDescent="0.15"/>
    <row r="52" s="49" customFormat="1" ht="20.100000000000001" customHeight="1" x14ac:dyDescent="0.15"/>
    <row r="53" s="49" customFormat="1" ht="20.100000000000001" customHeight="1" x14ac:dyDescent="0.15"/>
    <row r="54" s="49" customFormat="1" ht="20.100000000000001" customHeight="1" x14ac:dyDescent="0.15"/>
    <row r="55" s="49" customFormat="1" ht="20.100000000000001" customHeight="1" x14ac:dyDescent="0.15"/>
    <row r="56" s="49" customFormat="1" ht="20.100000000000001" customHeight="1" x14ac:dyDescent="0.15"/>
    <row r="57" s="49" customFormat="1" ht="20.100000000000001" customHeight="1" x14ac:dyDescent="0.15"/>
    <row r="58" s="49" customFormat="1" ht="20.100000000000001" customHeight="1" x14ac:dyDescent="0.15"/>
    <row r="59" s="49" customFormat="1" ht="20.100000000000001" customHeight="1" x14ac:dyDescent="0.15"/>
    <row r="60" s="49" customFormat="1" ht="20.100000000000001" customHeight="1" x14ac:dyDescent="0.15"/>
    <row r="61" s="49" customFormat="1" ht="20.100000000000001" customHeight="1" x14ac:dyDescent="0.15"/>
    <row r="62" s="49" customFormat="1" ht="20.100000000000001" customHeight="1" x14ac:dyDescent="0.15"/>
    <row r="63" s="49" customFormat="1" ht="20.100000000000001" customHeight="1" x14ac:dyDescent="0.15"/>
    <row r="64" s="49" customFormat="1" ht="20.100000000000001" customHeight="1" x14ac:dyDescent="0.15"/>
    <row r="65" s="49" customFormat="1" ht="20.100000000000001" customHeight="1" x14ac:dyDescent="0.15"/>
    <row r="66" s="49" customFormat="1" ht="20.100000000000001" customHeight="1" x14ac:dyDescent="0.15"/>
    <row r="67" s="49" customFormat="1" ht="20.100000000000001" customHeight="1" x14ac:dyDescent="0.15"/>
    <row r="68" s="49" customFormat="1" ht="20.100000000000001" customHeight="1" x14ac:dyDescent="0.15"/>
    <row r="69" s="49" customFormat="1" ht="20.100000000000001" customHeight="1" x14ac:dyDescent="0.15"/>
    <row r="70" s="49" customFormat="1" ht="20.100000000000001" customHeight="1" x14ac:dyDescent="0.15"/>
    <row r="71" s="49" customFormat="1" ht="20.100000000000001" customHeight="1" x14ac:dyDescent="0.15"/>
    <row r="72" s="49" customFormat="1" ht="20.100000000000001" customHeight="1" x14ac:dyDescent="0.15"/>
    <row r="73" s="49" customFormat="1" ht="20.100000000000001" customHeight="1" x14ac:dyDescent="0.15"/>
    <row r="74" s="49" customFormat="1" ht="20.100000000000001" customHeight="1" x14ac:dyDescent="0.15"/>
    <row r="75" s="49" customFormat="1" ht="20.100000000000001" customHeight="1" x14ac:dyDescent="0.15"/>
    <row r="76" s="49" customFormat="1" ht="20.100000000000001" customHeight="1" x14ac:dyDescent="0.15"/>
    <row r="77" s="49" customFormat="1" ht="20.100000000000001" customHeight="1" x14ac:dyDescent="0.15"/>
    <row r="78" s="49" customFormat="1" ht="20.100000000000001" customHeight="1" x14ac:dyDescent="0.15"/>
    <row r="79" s="49" customFormat="1" ht="20.100000000000001" customHeight="1" x14ac:dyDescent="0.15"/>
    <row r="80" s="49" customFormat="1" ht="20.100000000000001" customHeight="1" x14ac:dyDescent="0.15"/>
    <row r="81" s="49" customFormat="1" ht="20.100000000000001" customHeight="1" x14ac:dyDescent="0.15"/>
    <row r="82" s="49" customFormat="1" ht="20.100000000000001" customHeight="1" x14ac:dyDescent="0.15"/>
    <row r="83" s="49" customFormat="1" ht="20.100000000000001" customHeight="1" x14ac:dyDescent="0.15"/>
    <row r="84" s="49" customFormat="1" ht="20.100000000000001" customHeight="1" x14ac:dyDescent="0.15"/>
    <row r="85" s="49" customFormat="1" ht="20.100000000000001" customHeight="1" x14ac:dyDescent="0.15"/>
    <row r="86" s="49" customFormat="1" ht="20.100000000000001" customHeight="1" x14ac:dyDescent="0.15"/>
    <row r="87" s="49" customFormat="1" ht="20.100000000000001" customHeight="1" x14ac:dyDescent="0.15"/>
    <row r="88" s="49" customFormat="1" ht="20.100000000000001" customHeight="1" x14ac:dyDescent="0.15"/>
    <row r="89" s="49" customFormat="1" ht="20.100000000000001" customHeight="1" x14ac:dyDescent="0.15"/>
    <row r="90" s="49" customFormat="1" ht="20.100000000000001" customHeight="1" x14ac:dyDescent="0.15"/>
    <row r="91" s="49" customFormat="1" ht="20.100000000000001" customHeight="1" x14ac:dyDescent="0.15"/>
    <row r="92" s="49" customFormat="1" ht="20.100000000000001" customHeight="1" x14ac:dyDescent="0.15"/>
    <row r="93" s="49" customFormat="1" ht="20.100000000000001" customHeight="1" x14ac:dyDescent="0.15"/>
    <row r="94" s="49" customFormat="1" ht="20.100000000000001" customHeight="1" x14ac:dyDescent="0.15"/>
    <row r="95" s="49" customFormat="1" ht="20.100000000000001" customHeight="1" x14ac:dyDescent="0.15"/>
    <row r="96" s="49" customFormat="1" ht="20.100000000000001" customHeight="1" x14ac:dyDescent="0.15"/>
    <row r="97" s="49" customFormat="1" ht="20.100000000000001" customHeight="1" x14ac:dyDescent="0.15"/>
    <row r="98" s="49" customFormat="1" ht="20.100000000000001" customHeight="1" x14ac:dyDescent="0.15"/>
    <row r="99" s="49" customFormat="1" ht="20.100000000000001" customHeight="1" x14ac:dyDescent="0.15"/>
    <row r="100" s="49" customFormat="1" ht="20.100000000000001" customHeight="1" x14ac:dyDescent="0.15"/>
    <row r="101" s="49" customFormat="1" ht="20.100000000000001" customHeight="1" x14ac:dyDescent="0.15"/>
    <row r="102" s="49" customFormat="1" ht="20.100000000000001" customHeight="1" x14ac:dyDescent="0.15"/>
    <row r="103" s="49" customFormat="1" ht="20.100000000000001" customHeight="1" x14ac:dyDescent="0.15"/>
    <row r="104" s="49" customFormat="1" ht="20.100000000000001" customHeight="1" x14ac:dyDescent="0.15"/>
    <row r="105" s="49" customFormat="1" ht="20.100000000000001" customHeight="1" x14ac:dyDescent="0.15"/>
    <row r="106" s="49" customFormat="1" ht="20.100000000000001" customHeight="1" x14ac:dyDescent="0.15"/>
    <row r="107" s="49" customFormat="1" ht="20.100000000000001" customHeight="1" x14ac:dyDescent="0.15"/>
    <row r="108" s="49" customFormat="1" ht="20.100000000000001" customHeight="1" x14ac:dyDescent="0.15"/>
    <row r="109" s="49" customFormat="1" ht="20.100000000000001" customHeight="1" x14ac:dyDescent="0.15"/>
    <row r="110" s="49" customFormat="1" ht="20.100000000000001" customHeight="1" x14ac:dyDescent="0.15"/>
    <row r="111" s="49" customFormat="1" ht="20.100000000000001" customHeight="1" x14ac:dyDescent="0.15"/>
    <row r="112" s="49" customFormat="1" ht="20.100000000000001" customHeight="1" x14ac:dyDescent="0.15"/>
    <row r="113" spans="3:44" s="49" customFormat="1" ht="20.100000000000001" customHeight="1" x14ac:dyDescent="0.15"/>
    <row r="114" spans="3:44" s="49" customFormat="1" ht="20.100000000000001" customHeight="1" x14ac:dyDescent="0.15"/>
    <row r="115" spans="3:44" s="49" customFormat="1" ht="20.100000000000001" customHeight="1" x14ac:dyDescent="0.15"/>
    <row r="116" spans="3:44" s="49" customFormat="1" ht="20.100000000000001" customHeight="1" x14ac:dyDescent="0.15"/>
    <row r="117" spans="3:44" s="49" customFormat="1" ht="20.100000000000001" customHeight="1" x14ac:dyDescent="0.15"/>
    <row r="118" spans="3:44" s="49" customFormat="1" ht="20.100000000000001" customHeight="1" x14ac:dyDescent="0.15"/>
    <row r="119" spans="3:44" s="49" customFormat="1" ht="20.100000000000001" customHeight="1" x14ac:dyDescent="0.15"/>
    <row r="120" spans="3:44" s="49" customFormat="1" ht="20.100000000000001" customHeight="1" x14ac:dyDescent="0.15"/>
    <row r="121" spans="3:44" s="49" customFormat="1" ht="20.100000000000001" customHeight="1" x14ac:dyDescent="0.15"/>
    <row r="122" spans="3:44" s="49" customFormat="1" ht="20.100000000000001" customHeight="1" x14ac:dyDescent="0.15"/>
    <row r="123" spans="3:44" s="49" customFormat="1" ht="20.100000000000001" customHeight="1" x14ac:dyDescent="0.15"/>
    <row r="124" spans="3:44" s="49" customFormat="1" ht="20.100000000000001" customHeight="1" x14ac:dyDescent="0.15"/>
    <row r="125" spans="3:44" s="49" customFormat="1" ht="20.100000000000001" customHeight="1" x14ac:dyDescent="0.15">
      <c r="C125" s="29"/>
      <c r="D125" s="29"/>
      <c r="E125" s="29"/>
      <c r="F125" s="29"/>
      <c r="G125" s="29"/>
      <c r="H125" s="29"/>
      <c r="I125" s="29"/>
      <c r="J125" s="29"/>
      <c r="K125" s="29"/>
      <c r="L125" s="29"/>
      <c r="M125" s="29"/>
    </row>
    <row r="126" spans="3:44" ht="20.100000000000001" customHeight="1" x14ac:dyDescent="0.15">
      <c r="N126" s="49"/>
      <c r="O126" s="49"/>
      <c r="P126" s="49"/>
      <c r="Q126" s="49"/>
      <c r="R126" s="49"/>
      <c r="S126" s="49"/>
      <c r="T126" s="49"/>
      <c r="U126" s="49"/>
      <c r="V126" s="49"/>
      <c r="W126" s="49"/>
      <c r="X126" s="49"/>
      <c r="Y126" s="49"/>
      <c r="Z126" s="49"/>
      <c r="AA126" s="49"/>
      <c r="AB126" s="49"/>
      <c r="AC126" s="49"/>
      <c r="AD126" s="49"/>
      <c r="AG126" s="49"/>
      <c r="AH126" s="49"/>
      <c r="AI126" s="49"/>
      <c r="AJ126" s="49"/>
      <c r="AK126" s="49"/>
      <c r="AL126" s="49"/>
      <c r="AM126" s="49"/>
      <c r="AN126" s="49"/>
      <c r="AO126" s="49"/>
      <c r="AP126" s="49"/>
      <c r="AQ126" s="49"/>
      <c r="AR126" s="49"/>
    </row>
    <row r="127" spans="3:44" ht="20.100000000000001" customHeight="1" x14ac:dyDescent="0.15">
      <c r="AG127" s="49"/>
      <c r="AH127" s="49"/>
      <c r="AI127" s="49"/>
      <c r="AJ127" s="49"/>
      <c r="AK127" s="49"/>
      <c r="AL127" s="49"/>
      <c r="AM127" s="49"/>
      <c r="AN127" s="49"/>
      <c r="AO127" s="49"/>
      <c r="AP127" s="49"/>
      <c r="AQ127" s="49"/>
      <c r="AR127" s="49"/>
    </row>
    <row r="128" spans="3:44" ht="20.100000000000001" customHeight="1" x14ac:dyDescent="0.15">
      <c r="AJ128" s="49"/>
      <c r="AK128" s="49"/>
      <c r="AL128" s="49"/>
      <c r="AM128" s="49"/>
      <c r="AN128" s="49"/>
      <c r="AO128" s="49"/>
    </row>
    <row r="129" ht="20.100000000000001" customHeight="1" x14ac:dyDescent="0.15"/>
    <row r="130" ht="20.100000000000001" customHeight="1" x14ac:dyDescent="0.15"/>
    <row r="131" ht="20.100000000000001" customHeight="1" x14ac:dyDescent="0.15"/>
    <row r="132" ht="20.100000000000001" customHeight="1" x14ac:dyDescent="0.15"/>
    <row r="133" ht="20.100000000000001" customHeight="1" x14ac:dyDescent="0.15"/>
    <row r="134" ht="20.100000000000001" customHeight="1" x14ac:dyDescent="0.15"/>
    <row r="135" ht="20.100000000000001" customHeight="1" x14ac:dyDescent="0.15"/>
    <row r="136" ht="20.100000000000001" customHeight="1" x14ac:dyDescent="0.15"/>
    <row r="137" ht="20.100000000000001" customHeight="1" x14ac:dyDescent="0.15"/>
    <row r="138" ht="20.100000000000001" customHeight="1" x14ac:dyDescent="0.15"/>
    <row r="139" ht="20.100000000000001" customHeight="1" x14ac:dyDescent="0.15"/>
    <row r="140" ht="20.100000000000001" customHeight="1" x14ac:dyDescent="0.15"/>
    <row r="141" ht="20.100000000000001" customHeight="1" x14ac:dyDescent="0.15"/>
  </sheetData>
  <sheetProtection algorithmName="SHA-512" hashValue="dyg58yPw0PJveqlzj08WChkgJ1XtcsUiqsMdTUeA5xjGrCaImA7b6DoTHwRj2ACnpHk0coA8F5isoSQ2bZdAAQ==" saltValue="KpB/+PRdm9P1vown/el2dA==" spinCount="100000" sheet="1" selectLockedCells="1"/>
  <mergeCells count="169">
    <mergeCell ref="B41:I41"/>
    <mergeCell ref="B42:I42"/>
    <mergeCell ref="B43:I43"/>
    <mergeCell ref="B44:I44"/>
    <mergeCell ref="J42:Q42"/>
    <mergeCell ref="J43:Q43"/>
    <mergeCell ref="J44:Q44"/>
    <mergeCell ref="AB28:AC28"/>
    <mergeCell ref="B28:E28"/>
    <mergeCell ref="F28:G28"/>
    <mergeCell ref="H28:I28"/>
    <mergeCell ref="J28:K28"/>
    <mergeCell ref="L28:M28"/>
    <mergeCell ref="N28:O28"/>
    <mergeCell ref="P28:Q28"/>
    <mergeCell ref="R28:S28"/>
    <mergeCell ref="T28:U28"/>
    <mergeCell ref="H19:I19"/>
    <mergeCell ref="J19:K19"/>
    <mergeCell ref="L19:M19"/>
    <mergeCell ref="N19:O19"/>
    <mergeCell ref="P19:Q19"/>
    <mergeCell ref="AK25:AO25"/>
    <mergeCell ref="B27:E27"/>
    <mergeCell ref="F27:G27"/>
    <mergeCell ref="H27:I27"/>
    <mergeCell ref="J27:K27"/>
    <mergeCell ref="L27:M27"/>
    <mergeCell ref="N27:O27"/>
    <mergeCell ref="P27:Q27"/>
    <mergeCell ref="R27:S27"/>
    <mergeCell ref="T27:U27"/>
    <mergeCell ref="V27:W27"/>
    <mergeCell ref="X27:Y27"/>
    <mergeCell ref="Z27:AA27"/>
    <mergeCell ref="AB27:AC27"/>
    <mergeCell ref="B25:E26"/>
    <mergeCell ref="F25:G26"/>
    <mergeCell ref="H25:I26"/>
    <mergeCell ref="J25:K26"/>
    <mergeCell ref="L25:M26"/>
    <mergeCell ref="H20:I20"/>
    <mergeCell ref="J20:K20"/>
    <mergeCell ref="L20:M20"/>
    <mergeCell ref="N20:O20"/>
    <mergeCell ref="P20:Q20"/>
    <mergeCell ref="R20:S20"/>
    <mergeCell ref="T20:U20"/>
    <mergeCell ref="V20:W20"/>
    <mergeCell ref="X20:Y20"/>
    <mergeCell ref="X25:Y26"/>
    <mergeCell ref="V28:W28"/>
    <mergeCell ref="X28:Y28"/>
    <mergeCell ref="J41:Q41"/>
    <mergeCell ref="T8:U8"/>
    <mergeCell ref="V8:W8"/>
    <mergeCell ref="X10:Y10"/>
    <mergeCell ref="X11:Y11"/>
    <mergeCell ref="N25:O26"/>
    <mergeCell ref="P25:Q26"/>
    <mergeCell ref="R25:S26"/>
    <mergeCell ref="T25:U26"/>
    <mergeCell ref="V25:W26"/>
    <mergeCell ref="L10:M10"/>
    <mergeCell ref="B8:E8"/>
    <mergeCell ref="F8:G8"/>
    <mergeCell ref="H8:I8"/>
    <mergeCell ref="J8:K8"/>
    <mergeCell ref="L8:M8"/>
    <mergeCell ref="N8:O8"/>
    <mergeCell ref="P8:Q8"/>
    <mergeCell ref="R8:S8"/>
    <mergeCell ref="H9:I9"/>
    <mergeCell ref="J9:K9"/>
    <mergeCell ref="L9:M9"/>
    <mergeCell ref="AK17:AO17"/>
    <mergeCell ref="Z17:AA18"/>
    <mergeCell ref="AB17:AC18"/>
    <mergeCell ref="X9:Y9"/>
    <mergeCell ref="B9:E9"/>
    <mergeCell ref="F9:G9"/>
    <mergeCell ref="V9:W9"/>
    <mergeCell ref="F11:G11"/>
    <mergeCell ref="H11:I11"/>
    <mergeCell ref="J11:K11"/>
    <mergeCell ref="L11:M11"/>
    <mergeCell ref="AB11:AC11"/>
    <mergeCell ref="Z11:AA11"/>
    <mergeCell ref="N11:O11"/>
    <mergeCell ref="P11:Q11"/>
    <mergeCell ref="R11:S11"/>
    <mergeCell ref="T11:U11"/>
    <mergeCell ref="V11:W11"/>
    <mergeCell ref="N10:O10"/>
    <mergeCell ref="P10:Q10"/>
    <mergeCell ref="R10:S10"/>
    <mergeCell ref="T10:U10"/>
    <mergeCell ref="V10:W10"/>
    <mergeCell ref="AK5:AO5"/>
    <mergeCell ref="B5:E6"/>
    <mergeCell ref="F5:G6"/>
    <mergeCell ref="H5:I6"/>
    <mergeCell ref="J5:K6"/>
    <mergeCell ref="X5:Y6"/>
    <mergeCell ref="F7:G7"/>
    <mergeCell ref="H7:I7"/>
    <mergeCell ref="J7:K7"/>
    <mergeCell ref="L7:M7"/>
    <mergeCell ref="V5:W6"/>
    <mergeCell ref="L5:M6"/>
    <mergeCell ref="N5:O6"/>
    <mergeCell ref="P5:Q6"/>
    <mergeCell ref="R5:S6"/>
    <mergeCell ref="T5:U6"/>
    <mergeCell ref="N7:O7"/>
    <mergeCell ref="P7:Q7"/>
    <mergeCell ref="Z7:AA7"/>
    <mergeCell ref="B7:E7"/>
    <mergeCell ref="R7:S7"/>
    <mergeCell ref="T7:U7"/>
    <mergeCell ref="V7:W7"/>
    <mergeCell ref="AH41:AH42"/>
    <mergeCell ref="F17:G18"/>
    <mergeCell ref="H17:I18"/>
    <mergeCell ref="J17:K18"/>
    <mergeCell ref="L17:M18"/>
    <mergeCell ref="N17:O18"/>
    <mergeCell ref="P17:Q18"/>
    <mergeCell ref="R17:S18"/>
    <mergeCell ref="T17:U18"/>
    <mergeCell ref="V17:W18"/>
    <mergeCell ref="X17:Y18"/>
    <mergeCell ref="F19:G19"/>
    <mergeCell ref="AB19:AC19"/>
    <mergeCell ref="AB20:AC20"/>
    <mergeCell ref="Z19:AA19"/>
    <mergeCell ref="Z20:AA20"/>
    <mergeCell ref="R19:S19"/>
    <mergeCell ref="T19:U19"/>
    <mergeCell ref="V19:W19"/>
    <mergeCell ref="X19:Y19"/>
    <mergeCell ref="F20:G20"/>
    <mergeCell ref="Z25:AA26"/>
    <mergeCell ref="AB25:AC26"/>
    <mergeCell ref="Z28:AA28"/>
    <mergeCell ref="B19:E19"/>
    <mergeCell ref="B17:E18"/>
    <mergeCell ref="B11:E11"/>
    <mergeCell ref="B2:AC2"/>
    <mergeCell ref="B20:E20"/>
    <mergeCell ref="X8:Y8"/>
    <mergeCell ref="AB8:AC8"/>
    <mergeCell ref="Z8:AA8"/>
    <mergeCell ref="X7:Y7"/>
    <mergeCell ref="AB7:AC7"/>
    <mergeCell ref="AB5:AC6"/>
    <mergeCell ref="Z5:AA6"/>
    <mergeCell ref="AB10:AC10"/>
    <mergeCell ref="Z10:AA10"/>
    <mergeCell ref="AB9:AC9"/>
    <mergeCell ref="Z9:AA9"/>
    <mergeCell ref="N9:O9"/>
    <mergeCell ref="P9:Q9"/>
    <mergeCell ref="R9:S9"/>
    <mergeCell ref="T9:U9"/>
    <mergeCell ref="B10:E10"/>
    <mergeCell ref="F10:G10"/>
    <mergeCell ref="H10:I10"/>
    <mergeCell ref="J10:K10"/>
  </mergeCells>
  <phoneticPr fontId="2"/>
  <conditionalFormatting sqref="H10:Y10">
    <cfRule type="expression" dxfId="17" priority="18">
      <formula>$AF$10=TRUE</formula>
    </cfRule>
    <cfRule type="expression" dxfId="16" priority="36" stopIfTrue="1">
      <formula>AF10="TRUE"</formula>
    </cfRule>
  </conditionalFormatting>
  <conditionalFormatting sqref="H7:Y7">
    <cfRule type="expression" dxfId="15" priority="21">
      <formula>$AF$7=TRUE</formula>
    </cfRule>
    <cfRule type="expression" dxfId="14" priority="34">
      <formula>$AF$7="TRUE"</formula>
    </cfRule>
  </conditionalFormatting>
  <conditionalFormatting sqref="B17:AC20">
    <cfRule type="expression" dxfId="13" priority="24">
      <formula>NOT($AF$17=2)</formula>
    </cfRule>
  </conditionalFormatting>
  <conditionalFormatting sqref="H20:Y20">
    <cfRule type="expression" dxfId="12" priority="23">
      <formula>$AF$20=TRUE</formula>
    </cfRule>
  </conditionalFormatting>
  <conditionalFormatting sqref="H19:Y19">
    <cfRule type="expression" dxfId="11" priority="22">
      <formula>$AF$19=TRUE</formula>
    </cfRule>
  </conditionalFormatting>
  <conditionalFormatting sqref="H8:Y8">
    <cfRule type="expression" dxfId="10" priority="20">
      <formula>$AF$8=TRUE</formula>
    </cfRule>
  </conditionalFormatting>
  <conditionalFormatting sqref="H9:Y9">
    <cfRule type="expression" dxfId="9" priority="19">
      <formula>$AF$9=TRUE</formula>
    </cfRule>
  </conditionalFormatting>
  <conditionalFormatting sqref="H11:Y11">
    <cfRule type="expression" dxfId="8" priority="17">
      <formula>$AF$11=TRUE</formula>
    </cfRule>
  </conditionalFormatting>
  <conditionalFormatting sqref="H28:Y28">
    <cfRule type="expression" dxfId="7" priority="3">
      <formula>$AF$28=TRUE</formula>
    </cfRule>
  </conditionalFormatting>
  <conditionalFormatting sqref="H27:Y27">
    <cfRule type="expression" dxfId="6" priority="2">
      <formula>$AF$27=TRUE</formula>
    </cfRule>
  </conditionalFormatting>
  <conditionalFormatting sqref="B17:AC20">
    <cfRule type="expression" dxfId="5" priority="15">
      <formula>$AG$2=2</formula>
    </cfRule>
  </conditionalFormatting>
  <conditionalFormatting sqref="B43:G43 J43">
    <cfRule type="expression" dxfId="4" priority="5">
      <formula>$AG$2=2</formula>
    </cfRule>
    <cfRule type="expression" dxfId="3" priority="6">
      <formula>$AG$3=1</formula>
    </cfRule>
    <cfRule type="expression" dxfId="2" priority="14">
      <formula>$AG$3=3</formula>
    </cfRule>
  </conditionalFormatting>
  <conditionalFormatting sqref="B42:G42 J42">
    <cfRule type="expression" dxfId="1" priority="13">
      <formula>$AG$2=1</formula>
    </cfRule>
  </conditionalFormatting>
  <conditionalFormatting sqref="B5:AC11">
    <cfRule type="expression" dxfId="0" priority="1">
      <formula>$AG$2=1</formula>
    </cfRule>
  </conditionalFormatting>
  <dataValidations count="2">
    <dataValidation type="list" allowBlank="1" showInputMessage="1" showErrorMessage="1" sqref="AB19:AB20 AB7:AC11 AB27:AB28" xr:uid="{00000000-0002-0000-0700-000000000000}">
      <formula1>"0.7,1.0"</formula1>
    </dataValidation>
    <dataValidation type="custom" allowBlank="1" showInputMessage="1" showErrorMessage="1" sqref="Z7:AA11 Z19:AA20 Z27:AA28" xr:uid="{00000000-0002-0000-0700-000001000000}">
      <formula1>#REF!&gt;1</formula1>
    </dataValidation>
  </dataValidations>
  <printOptions horizontalCentered="1"/>
  <pageMargins left="0.59055118110236227" right="0.39370078740157483" top="0.74803149606299213" bottom="0.51181102362204722" header="0.31496062992125984" footer="0.15748031496062992"/>
  <pageSetup paperSize="9" scale="90" orientation="portrait" verticalDpi="300" copies="2" r:id="rId1"/>
  <headerFooter>
    <oddHeader>&amp;Rver.2.7[H28]</oddHeader>
    <oddFooter>&amp;Ccopyright (C) 2017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49" r:id="rId4" name="Check Box 21">
              <controlPr defaultSize="0" autoFill="0" autoLine="0" autoPict="0">
                <anchor moveWithCells="1">
                  <from>
                    <xdr:col>5</xdr:col>
                    <xdr:colOff>142875</xdr:colOff>
                    <xdr:row>6</xdr:row>
                    <xdr:rowOff>38100</xdr:rowOff>
                  </from>
                  <to>
                    <xdr:col>6</xdr:col>
                    <xdr:colOff>152400</xdr:colOff>
                    <xdr:row>7</xdr:row>
                    <xdr:rowOff>0</xdr:rowOff>
                  </to>
                </anchor>
              </controlPr>
            </control>
          </mc:Choice>
        </mc:AlternateContent>
        <mc:AlternateContent xmlns:mc="http://schemas.openxmlformats.org/markup-compatibility/2006">
          <mc:Choice Requires="x14">
            <control shapeId="99350" r:id="rId5" name="Check Box 22">
              <controlPr defaultSize="0" autoFill="0" autoLine="0" autoPict="0">
                <anchor moveWithCells="1">
                  <from>
                    <xdr:col>5</xdr:col>
                    <xdr:colOff>142875</xdr:colOff>
                    <xdr:row>7</xdr:row>
                    <xdr:rowOff>28575</xdr:rowOff>
                  </from>
                  <to>
                    <xdr:col>6</xdr:col>
                    <xdr:colOff>152400</xdr:colOff>
                    <xdr:row>7</xdr:row>
                    <xdr:rowOff>238125</xdr:rowOff>
                  </to>
                </anchor>
              </controlPr>
            </control>
          </mc:Choice>
        </mc:AlternateContent>
        <mc:AlternateContent xmlns:mc="http://schemas.openxmlformats.org/markup-compatibility/2006">
          <mc:Choice Requires="x14">
            <control shapeId="99351" r:id="rId6" name="Check Box 23">
              <controlPr defaultSize="0" autoFill="0" autoLine="0" autoPict="0">
                <anchor moveWithCells="1">
                  <from>
                    <xdr:col>5</xdr:col>
                    <xdr:colOff>142875</xdr:colOff>
                    <xdr:row>8</xdr:row>
                    <xdr:rowOff>38100</xdr:rowOff>
                  </from>
                  <to>
                    <xdr:col>6</xdr:col>
                    <xdr:colOff>152400</xdr:colOff>
                    <xdr:row>9</xdr:row>
                    <xdr:rowOff>0</xdr:rowOff>
                  </to>
                </anchor>
              </controlPr>
            </control>
          </mc:Choice>
        </mc:AlternateContent>
        <mc:AlternateContent xmlns:mc="http://schemas.openxmlformats.org/markup-compatibility/2006">
          <mc:Choice Requires="x14">
            <control shapeId="99352" r:id="rId7" name="Check Box 24">
              <controlPr defaultSize="0" autoFill="0" autoLine="0" autoPict="0">
                <anchor moveWithCells="1">
                  <from>
                    <xdr:col>5</xdr:col>
                    <xdr:colOff>142875</xdr:colOff>
                    <xdr:row>9</xdr:row>
                    <xdr:rowOff>9525</xdr:rowOff>
                  </from>
                  <to>
                    <xdr:col>6</xdr:col>
                    <xdr:colOff>152400</xdr:colOff>
                    <xdr:row>9</xdr:row>
                    <xdr:rowOff>228600</xdr:rowOff>
                  </to>
                </anchor>
              </controlPr>
            </control>
          </mc:Choice>
        </mc:AlternateContent>
        <mc:AlternateContent xmlns:mc="http://schemas.openxmlformats.org/markup-compatibility/2006">
          <mc:Choice Requires="x14">
            <control shapeId="99353" r:id="rId8" name="Check Box 25">
              <controlPr defaultSize="0" autoFill="0" autoLine="0" autoPict="0">
                <anchor moveWithCells="1">
                  <from>
                    <xdr:col>5</xdr:col>
                    <xdr:colOff>142875</xdr:colOff>
                    <xdr:row>10</xdr:row>
                    <xdr:rowOff>28575</xdr:rowOff>
                  </from>
                  <to>
                    <xdr:col>6</xdr:col>
                    <xdr:colOff>152400</xdr:colOff>
                    <xdr:row>11</xdr:row>
                    <xdr:rowOff>0</xdr:rowOff>
                  </to>
                </anchor>
              </controlPr>
            </control>
          </mc:Choice>
        </mc:AlternateContent>
        <mc:AlternateContent xmlns:mc="http://schemas.openxmlformats.org/markup-compatibility/2006">
          <mc:Choice Requires="x14">
            <control shapeId="99356" r:id="rId9" name="Check Box 25">
              <controlPr defaultSize="0" autoFill="0" autoLine="0" autoPict="0">
                <anchor moveWithCells="1">
                  <from>
                    <xdr:col>5</xdr:col>
                    <xdr:colOff>142875</xdr:colOff>
                    <xdr:row>18</xdr:row>
                    <xdr:rowOff>28575</xdr:rowOff>
                  </from>
                  <to>
                    <xdr:col>6</xdr:col>
                    <xdr:colOff>152400</xdr:colOff>
                    <xdr:row>19</xdr:row>
                    <xdr:rowOff>0</xdr:rowOff>
                  </to>
                </anchor>
              </controlPr>
            </control>
          </mc:Choice>
        </mc:AlternateContent>
        <mc:AlternateContent xmlns:mc="http://schemas.openxmlformats.org/markup-compatibility/2006">
          <mc:Choice Requires="x14">
            <control shapeId="99358" r:id="rId10" name="Check Box 25">
              <controlPr defaultSize="0" autoFill="0" autoLine="0" autoPict="0">
                <anchor moveWithCells="1">
                  <from>
                    <xdr:col>5</xdr:col>
                    <xdr:colOff>142875</xdr:colOff>
                    <xdr:row>19</xdr:row>
                    <xdr:rowOff>28575</xdr:rowOff>
                  </from>
                  <to>
                    <xdr:col>6</xdr:col>
                    <xdr:colOff>152400</xdr:colOff>
                    <xdr:row>20</xdr:row>
                    <xdr:rowOff>0</xdr:rowOff>
                  </to>
                </anchor>
              </controlPr>
            </control>
          </mc:Choice>
        </mc:AlternateContent>
        <mc:AlternateContent xmlns:mc="http://schemas.openxmlformats.org/markup-compatibility/2006">
          <mc:Choice Requires="x14">
            <control shapeId="99359" r:id="rId11" name="Check Box 31">
              <controlPr defaultSize="0" autoFill="0" autoLine="0" autoPict="0">
                <anchor moveWithCells="1">
                  <from>
                    <xdr:col>5</xdr:col>
                    <xdr:colOff>142875</xdr:colOff>
                    <xdr:row>26</xdr:row>
                    <xdr:rowOff>28575</xdr:rowOff>
                  </from>
                  <to>
                    <xdr:col>6</xdr:col>
                    <xdr:colOff>152400</xdr:colOff>
                    <xdr:row>27</xdr:row>
                    <xdr:rowOff>0</xdr:rowOff>
                  </to>
                </anchor>
              </controlPr>
            </control>
          </mc:Choice>
        </mc:AlternateContent>
        <mc:AlternateContent xmlns:mc="http://schemas.openxmlformats.org/markup-compatibility/2006">
          <mc:Choice Requires="x14">
            <control shapeId="99360" r:id="rId12" name="Check Box 32">
              <controlPr defaultSize="0" autoFill="0" autoLine="0" autoPict="0">
                <anchor moveWithCells="1">
                  <from>
                    <xdr:col>5</xdr:col>
                    <xdr:colOff>142875</xdr:colOff>
                    <xdr:row>27</xdr:row>
                    <xdr:rowOff>28575</xdr:rowOff>
                  </from>
                  <to>
                    <xdr:col>6</xdr:col>
                    <xdr:colOff>152400</xdr:colOff>
                    <xdr:row>28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G39"/>
  <sheetViews>
    <sheetView showGridLines="0" view="pageBreakPreview" topLeftCell="A16" zoomScale="130" zoomScaleNormal="100" zoomScaleSheetLayoutView="130" workbookViewId="0">
      <selection activeCell="B39" sqref="B39"/>
    </sheetView>
  </sheetViews>
  <sheetFormatPr defaultRowHeight="12" x14ac:dyDescent="0.15"/>
  <cols>
    <col min="1" max="1" width="0.875" style="488" customWidth="1"/>
    <col min="2" max="2" width="16.375" style="488" bestFit="1" customWidth="1"/>
    <col min="3" max="3" width="3.5" style="490" bestFit="1" customWidth="1"/>
    <col min="4" max="4" width="22" style="1" bestFit="1" customWidth="1"/>
    <col min="5" max="5" width="16.75" style="488" customWidth="1"/>
    <col min="6" max="6" width="41.25" style="488" customWidth="1"/>
    <col min="7" max="7" width="12.75" style="488" bestFit="1" customWidth="1"/>
    <col min="8" max="8" width="0.875" style="488" customWidth="1"/>
    <col min="9" max="16384" width="9" style="488"/>
  </cols>
  <sheetData>
    <row r="1" spans="2:7" ht="5.0999999999999996" customHeight="1" x14ac:dyDescent="0.15"/>
    <row r="2" spans="2:7" x14ac:dyDescent="0.15">
      <c r="B2" s="488" t="s">
        <v>171</v>
      </c>
    </row>
    <row r="3" spans="2:7" s="490" customFormat="1" ht="24" x14ac:dyDescent="0.15">
      <c r="B3" s="653" t="s">
        <v>427</v>
      </c>
      <c r="C3" s="491" t="s">
        <v>431</v>
      </c>
      <c r="D3" s="635" t="s">
        <v>426</v>
      </c>
      <c r="E3" s="492" t="s">
        <v>429</v>
      </c>
      <c r="F3" s="493" t="s">
        <v>428</v>
      </c>
      <c r="G3" s="489" t="s">
        <v>430</v>
      </c>
    </row>
    <row r="4" spans="2:7" x14ac:dyDescent="0.15">
      <c r="B4" s="873" t="s">
        <v>433</v>
      </c>
      <c r="C4" s="494" t="s">
        <v>399</v>
      </c>
      <c r="D4" s="636" t="s">
        <v>406</v>
      </c>
      <c r="E4" s="495"/>
      <c r="F4" s="496" t="s">
        <v>407</v>
      </c>
      <c r="G4" s="1147"/>
    </row>
    <row r="5" spans="2:7" ht="13.5" customHeight="1" x14ac:dyDescent="0.15">
      <c r="B5" s="1143"/>
      <c r="C5" s="497" t="s">
        <v>400</v>
      </c>
      <c r="D5" s="637" t="s">
        <v>406</v>
      </c>
      <c r="E5" s="498"/>
      <c r="F5" s="499" t="s">
        <v>408</v>
      </c>
      <c r="G5" s="1148"/>
    </row>
    <row r="6" spans="2:7" ht="24" x14ac:dyDescent="0.15">
      <c r="B6" s="1143"/>
      <c r="C6" s="497" t="s">
        <v>401</v>
      </c>
      <c r="D6" s="637" t="s">
        <v>406</v>
      </c>
      <c r="E6" s="498"/>
      <c r="F6" s="499" t="s">
        <v>409</v>
      </c>
      <c r="G6" s="1148"/>
    </row>
    <row r="7" spans="2:7" ht="13.5" customHeight="1" x14ac:dyDescent="0.15">
      <c r="B7" s="1143"/>
      <c r="C7" s="497" t="s">
        <v>402</v>
      </c>
      <c r="D7" s="637" t="s">
        <v>410</v>
      </c>
      <c r="E7" s="498"/>
      <c r="F7" s="499" t="s">
        <v>432</v>
      </c>
      <c r="G7" s="1148"/>
    </row>
    <row r="8" spans="2:7" ht="13.5" customHeight="1" x14ac:dyDescent="0.15">
      <c r="B8" s="1143"/>
      <c r="C8" s="497" t="s">
        <v>403</v>
      </c>
      <c r="D8" s="637" t="s">
        <v>411</v>
      </c>
      <c r="E8" s="498"/>
      <c r="F8" s="499" t="s">
        <v>412</v>
      </c>
      <c r="G8" s="1148"/>
    </row>
    <row r="9" spans="2:7" ht="13.5" customHeight="1" x14ac:dyDescent="0.15">
      <c r="B9" s="1143"/>
      <c r="C9" s="497" t="s">
        <v>404</v>
      </c>
      <c r="D9" s="637" t="s">
        <v>413</v>
      </c>
      <c r="E9" s="498"/>
      <c r="F9" s="499" t="s">
        <v>414</v>
      </c>
      <c r="G9" s="1148"/>
    </row>
    <row r="10" spans="2:7" ht="24" x14ac:dyDescent="0.15">
      <c r="B10" s="874"/>
      <c r="C10" s="500" t="s">
        <v>405</v>
      </c>
      <c r="D10" s="638" t="s">
        <v>415</v>
      </c>
      <c r="E10" s="501"/>
      <c r="F10" s="502" t="s">
        <v>416</v>
      </c>
      <c r="G10" s="1149"/>
    </row>
    <row r="11" spans="2:7" x14ac:dyDescent="0.15">
      <c r="B11" s="873" t="s">
        <v>436</v>
      </c>
      <c r="C11" s="494" t="s">
        <v>399</v>
      </c>
      <c r="D11" s="639" t="s">
        <v>417</v>
      </c>
      <c r="E11" s="495"/>
      <c r="F11" s="496" t="s">
        <v>421</v>
      </c>
      <c r="G11" s="1144">
        <v>43343</v>
      </c>
    </row>
    <row r="12" spans="2:7" ht="24" x14ac:dyDescent="0.15">
      <c r="B12" s="1143"/>
      <c r="C12" s="497" t="s">
        <v>400</v>
      </c>
      <c r="D12" s="637" t="s">
        <v>406</v>
      </c>
      <c r="E12" s="498" t="s">
        <v>418</v>
      </c>
      <c r="F12" s="499" t="s">
        <v>419</v>
      </c>
      <c r="G12" s="1145"/>
    </row>
    <row r="13" spans="2:7" ht="13.5" customHeight="1" x14ac:dyDescent="0.15">
      <c r="B13" s="1143"/>
      <c r="C13" s="497" t="s">
        <v>401</v>
      </c>
      <c r="D13" s="637" t="s">
        <v>406</v>
      </c>
      <c r="E13" s="498" t="s">
        <v>418</v>
      </c>
      <c r="F13" s="499" t="s">
        <v>420</v>
      </c>
      <c r="G13" s="1145"/>
    </row>
    <row r="14" spans="2:7" ht="13.5" customHeight="1" x14ac:dyDescent="0.15">
      <c r="B14" s="1143"/>
      <c r="C14" s="497" t="s">
        <v>402</v>
      </c>
      <c r="D14" s="637" t="s">
        <v>410</v>
      </c>
      <c r="E14" s="498"/>
      <c r="F14" s="499" t="s">
        <v>422</v>
      </c>
      <c r="G14" s="1145"/>
    </row>
    <row r="15" spans="2:7" ht="13.5" customHeight="1" x14ac:dyDescent="0.15">
      <c r="B15" s="1143"/>
      <c r="C15" s="497" t="s">
        <v>403</v>
      </c>
      <c r="D15" s="637" t="s">
        <v>423</v>
      </c>
      <c r="E15" s="498" t="s">
        <v>424</v>
      </c>
      <c r="F15" s="499" t="s">
        <v>425</v>
      </c>
      <c r="G15" s="1145"/>
    </row>
    <row r="16" spans="2:7" ht="24" x14ac:dyDescent="0.15">
      <c r="B16" s="874"/>
      <c r="C16" s="500" t="s">
        <v>404</v>
      </c>
      <c r="D16" s="638" t="s">
        <v>415</v>
      </c>
      <c r="E16" s="501" t="s">
        <v>347</v>
      </c>
      <c r="F16" s="502" t="s">
        <v>425</v>
      </c>
      <c r="G16" s="1146"/>
    </row>
    <row r="17" spans="2:7" ht="12" customHeight="1" x14ac:dyDescent="0.15">
      <c r="B17" s="873" t="s">
        <v>451</v>
      </c>
      <c r="C17" s="494" t="s">
        <v>399</v>
      </c>
      <c r="D17" s="636" t="s">
        <v>423</v>
      </c>
      <c r="E17" s="495"/>
      <c r="F17" s="518" t="s">
        <v>435</v>
      </c>
      <c r="G17" s="1150">
        <v>43353</v>
      </c>
    </row>
    <row r="18" spans="2:7" x14ac:dyDescent="0.15">
      <c r="B18" s="1143"/>
      <c r="C18" s="516" t="s">
        <v>400</v>
      </c>
      <c r="D18" s="640" t="s">
        <v>439</v>
      </c>
      <c r="E18" s="517"/>
      <c r="F18" s="519" t="s">
        <v>440</v>
      </c>
      <c r="G18" s="1151"/>
    </row>
    <row r="19" spans="2:7" ht="24" x14ac:dyDescent="0.15">
      <c r="B19" s="1143"/>
      <c r="C19" s="497" t="s">
        <v>401</v>
      </c>
      <c r="D19" s="637" t="s">
        <v>415</v>
      </c>
      <c r="E19" s="498"/>
      <c r="F19" s="499" t="s">
        <v>441</v>
      </c>
      <c r="G19" s="1151"/>
    </row>
    <row r="20" spans="2:7" x14ac:dyDescent="0.15">
      <c r="B20" s="874"/>
      <c r="C20" s="500" t="s">
        <v>442</v>
      </c>
      <c r="D20" s="638" t="s">
        <v>443</v>
      </c>
      <c r="E20" s="501"/>
      <c r="F20" s="502" t="s">
        <v>444</v>
      </c>
      <c r="G20" s="1152"/>
    </row>
    <row r="21" spans="2:7" x14ac:dyDescent="0.15">
      <c r="B21" s="1140" t="s">
        <v>480</v>
      </c>
      <c r="C21" s="578" t="s">
        <v>399</v>
      </c>
      <c r="D21" s="641" t="s">
        <v>446</v>
      </c>
      <c r="E21" s="552"/>
      <c r="F21" s="547" t="s">
        <v>447</v>
      </c>
      <c r="G21" s="1131">
        <v>43435</v>
      </c>
    </row>
    <row r="22" spans="2:7" x14ac:dyDescent="0.15">
      <c r="B22" s="1141"/>
      <c r="C22" s="1135" t="s">
        <v>400</v>
      </c>
      <c r="D22" s="1134" t="s">
        <v>448</v>
      </c>
      <c r="E22" s="1138"/>
      <c r="F22" s="550" t="s">
        <v>449</v>
      </c>
      <c r="G22" s="1132"/>
    </row>
    <row r="23" spans="2:7" ht="13.5" customHeight="1" x14ac:dyDescent="0.15">
      <c r="B23" s="1141"/>
      <c r="C23" s="1136"/>
      <c r="D23" s="1134"/>
      <c r="E23" s="1139"/>
      <c r="F23" s="550" t="s">
        <v>450</v>
      </c>
      <c r="G23" s="1132"/>
    </row>
    <row r="24" spans="2:7" x14ac:dyDescent="0.15">
      <c r="B24" s="1141"/>
      <c r="C24" s="579" t="s">
        <v>401</v>
      </c>
      <c r="D24" s="642" t="s">
        <v>439</v>
      </c>
      <c r="E24" s="548"/>
      <c r="F24" s="549" t="s">
        <v>479</v>
      </c>
      <c r="G24" s="1132"/>
    </row>
    <row r="25" spans="2:7" x14ac:dyDescent="0.15">
      <c r="B25" s="1141"/>
      <c r="C25" s="579" t="s">
        <v>442</v>
      </c>
      <c r="D25" s="642" t="s">
        <v>415</v>
      </c>
      <c r="E25" s="548"/>
      <c r="F25" s="549" t="s">
        <v>479</v>
      </c>
      <c r="G25" s="1137"/>
    </row>
    <row r="26" spans="2:7" ht="36" x14ac:dyDescent="0.15">
      <c r="B26" s="1142"/>
      <c r="C26" s="580" t="s">
        <v>473</v>
      </c>
      <c r="D26" s="643" t="s">
        <v>474</v>
      </c>
      <c r="E26" s="551"/>
      <c r="F26" s="502" t="s">
        <v>478</v>
      </c>
      <c r="G26" s="600">
        <v>43452</v>
      </c>
    </row>
    <row r="27" spans="2:7" ht="12" customHeight="1" x14ac:dyDescent="0.15">
      <c r="B27" s="1128" t="s">
        <v>503</v>
      </c>
      <c r="C27" s="494" t="s">
        <v>399</v>
      </c>
      <c r="D27" s="636" t="s">
        <v>484</v>
      </c>
      <c r="E27" s="647" t="s">
        <v>34</v>
      </c>
      <c r="F27" s="648" t="s">
        <v>488</v>
      </c>
      <c r="G27" s="1131">
        <v>43614</v>
      </c>
    </row>
    <row r="28" spans="2:7" ht="24" x14ac:dyDescent="0.15">
      <c r="B28" s="1129"/>
      <c r="C28" s="497" t="s">
        <v>400</v>
      </c>
      <c r="D28" s="637" t="s">
        <v>410</v>
      </c>
      <c r="E28" s="548" t="s">
        <v>502</v>
      </c>
      <c r="F28" s="649" t="s">
        <v>483</v>
      </c>
      <c r="G28" s="1132"/>
    </row>
    <row r="29" spans="2:7" ht="13.5" customHeight="1" x14ac:dyDescent="0.15">
      <c r="B29" s="1129"/>
      <c r="C29" s="497"/>
      <c r="D29" s="637"/>
      <c r="E29" s="548" t="s">
        <v>500</v>
      </c>
      <c r="F29" s="649" t="s">
        <v>501</v>
      </c>
      <c r="G29" s="1132"/>
    </row>
    <row r="30" spans="2:7" ht="13.5" customHeight="1" x14ac:dyDescent="0.15">
      <c r="B30" s="1129"/>
      <c r="C30" s="497" t="s">
        <v>481</v>
      </c>
      <c r="D30" s="637" t="s">
        <v>485</v>
      </c>
      <c r="E30" s="548" t="s">
        <v>486</v>
      </c>
      <c r="F30" s="649" t="s">
        <v>487</v>
      </c>
      <c r="G30" s="1132"/>
    </row>
    <row r="31" spans="2:7" ht="13.5" customHeight="1" x14ac:dyDescent="0.15">
      <c r="B31" s="1129"/>
      <c r="C31" s="497" t="s">
        <v>490</v>
      </c>
      <c r="D31" s="637" t="s">
        <v>491</v>
      </c>
      <c r="E31" s="548" t="s">
        <v>492</v>
      </c>
      <c r="F31" s="649" t="s">
        <v>487</v>
      </c>
      <c r="G31" s="1132"/>
    </row>
    <row r="32" spans="2:7" ht="13.5" customHeight="1" x14ac:dyDescent="0.15">
      <c r="B32" s="1129"/>
      <c r="C32" s="497" t="s">
        <v>493</v>
      </c>
      <c r="D32" s="637" t="s">
        <v>489</v>
      </c>
      <c r="E32" s="498"/>
      <c r="F32" s="649" t="s">
        <v>495</v>
      </c>
      <c r="G32" s="1132"/>
    </row>
    <row r="33" spans="2:7" ht="13.5" customHeight="1" x14ac:dyDescent="0.15">
      <c r="B33" s="1129"/>
      <c r="C33" s="497" t="s">
        <v>494</v>
      </c>
      <c r="D33" s="637" t="s">
        <v>489</v>
      </c>
      <c r="E33" s="498"/>
      <c r="F33" s="649" t="s">
        <v>497</v>
      </c>
      <c r="G33" s="1132"/>
    </row>
    <row r="34" spans="2:7" ht="13.5" customHeight="1" x14ac:dyDescent="0.15">
      <c r="B34" s="1129"/>
      <c r="C34" s="651" t="s">
        <v>496</v>
      </c>
      <c r="D34" s="637" t="s">
        <v>489</v>
      </c>
      <c r="E34" s="498"/>
      <c r="F34" s="649" t="s">
        <v>482</v>
      </c>
      <c r="G34" s="1132"/>
    </row>
    <row r="35" spans="2:7" ht="13.5" customHeight="1" x14ac:dyDescent="0.15">
      <c r="B35" s="1130"/>
      <c r="C35" s="500" t="s">
        <v>498</v>
      </c>
      <c r="D35" s="638" t="s">
        <v>489</v>
      </c>
      <c r="E35" s="501"/>
      <c r="F35" s="650" t="s">
        <v>499</v>
      </c>
      <c r="G35" s="1133"/>
    </row>
    <row r="36" spans="2:7" x14ac:dyDescent="0.15">
      <c r="B36" s="659" t="s">
        <v>506</v>
      </c>
      <c r="C36" s="491" t="s">
        <v>399</v>
      </c>
      <c r="D36" s="654" t="s">
        <v>484</v>
      </c>
      <c r="E36" s="655"/>
      <c r="F36" s="656" t="s">
        <v>504</v>
      </c>
      <c r="G36" s="657">
        <v>43647</v>
      </c>
    </row>
    <row r="37" spans="2:7" x14ac:dyDescent="0.15">
      <c r="B37" s="653" t="s">
        <v>508</v>
      </c>
      <c r="C37" s="491" t="s">
        <v>399</v>
      </c>
      <c r="D37" s="654" t="s">
        <v>489</v>
      </c>
      <c r="E37" s="655" t="s">
        <v>507</v>
      </c>
      <c r="F37" s="656" t="s">
        <v>505</v>
      </c>
      <c r="G37" s="658">
        <v>43699</v>
      </c>
    </row>
    <row r="38" spans="2:7" x14ac:dyDescent="0.15">
      <c r="B38" s="660" t="s">
        <v>515</v>
      </c>
      <c r="C38" s="491" t="s">
        <v>399</v>
      </c>
      <c r="D38" s="654" t="s">
        <v>489</v>
      </c>
      <c r="E38" s="655"/>
      <c r="F38" s="656" t="s">
        <v>509</v>
      </c>
      <c r="G38" s="658">
        <v>43858</v>
      </c>
    </row>
    <row r="39" spans="2:7" x14ac:dyDescent="0.15">
      <c r="B39" s="661" t="s">
        <v>516</v>
      </c>
      <c r="C39" s="491" t="s">
        <v>399</v>
      </c>
      <c r="D39" s="654" t="s">
        <v>484</v>
      </c>
      <c r="E39" s="655"/>
      <c r="F39" s="656" t="s">
        <v>517</v>
      </c>
      <c r="G39" s="658">
        <v>43922</v>
      </c>
    </row>
  </sheetData>
  <sheetProtection algorithmName="SHA-512" hashValue="Vm6Dqea84LqmrGcThMbZ2a07pIZcp6Xfd5NuqoeOHASoSUIoFHigmk1cSctOtByDmjP5PGQQxNt+jyHb2h6rWw==" saltValue="FzFxcWQ8TgB259VcPuUsjg==" spinCount="100000" sheet="1" selectLockedCells="1"/>
  <mergeCells count="13">
    <mergeCell ref="B4:B10"/>
    <mergeCell ref="B11:B16"/>
    <mergeCell ref="G11:G16"/>
    <mergeCell ref="G4:G10"/>
    <mergeCell ref="G17:G20"/>
    <mergeCell ref="B17:B20"/>
    <mergeCell ref="B27:B35"/>
    <mergeCell ref="G27:G35"/>
    <mergeCell ref="D22:D23"/>
    <mergeCell ref="C22:C23"/>
    <mergeCell ref="G21:G25"/>
    <mergeCell ref="E22:E23"/>
    <mergeCell ref="B21:B26"/>
  </mergeCells>
  <phoneticPr fontId="2"/>
  <printOptions horizontalCentered="1"/>
  <pageMargins left="0.23622047244094491" right="0.23622047244094491" top="0.74803149606299213" bottom="0.74803149606299213" header="0.31496062992125984" footer="0.31496062992125984"/>
  <pageSetup paperSize="9" scale="85" orientation="portrait" r:id="rId1"/>
  <headerFooter>
    <oddHeader>&amp;Rver.2.7[H28]</oddHeader>
    <oddFooter>&amp;Ccopyright (C) 2017 hyoukakyoukai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はじめに（お読みください）</vt:lpstr>
      <vt:lpstr>共通条件・結果</vt:lpstr>
      <vt:lpstr>Sheet1</vt:lpstr>
      <vt:lpstr>【入力例】</vt:lpstr>
      <vt:lpstr>開口部の入力</vt:lpstr>
      <vt:lpstr>開口部の入力 (2)</vt:lpstr>
      <vt:lpstr>外皮の入力</vt:lpstr>
      <vt:lpstr>土間床等外周の入力</vt:lpstr>
      <vt:lpstr>更新履歴</vt:lpstr>
      <vt:lpstr>【入力例】!Print_Area</vt:lpstr>
      <vt:lpstr>'はじめに（お読みください）'!Print_Area</vt:lpstr>
      <vt:lpstr>開口部の入力!Print_Area</vt:lpstr>
      <vt:lpstr>'開口部の入力 (2)'!Print_Area</vt:lpstr>
      <vt:lpstr>外皮の入力!Print_Area</vt:lpstr>
      <vt:lpstr>共通条件・結果!Print_Area</vt:lpstr>
      <vt:lpstr>更新履歴!Print_Area</vt:lpstr>
      <vt:lpstr>土間床等外周の入力!Print_Area</vt:lpstr>
    </vt:vector>
  </TitlesOfParts>
  <Company>評価センター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斎藤　卓三</dc:creator>
  <cp:lastModifiedBy>KKJC03</cp:lastModifiedBy>
  <cp:lastPrinted>2021-05-14T04:30:10Z</cp:lastPrinted>
  <dcterms:created xsi:type="dcterms:W3CDTF">2001-06-12T05:58:42Z</dcterms:created>
  <dcterms:modified xsi:type="dcterms:W3CDTF">2021-05-14T04:30:16Z</dcterms:modified>
</cp:coreProperties>
</file>